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" sheetId="1" state="visible" r:id="rId2"/>
  </sheets>
  <externalReferences>
    <externalReference r:id="rId3"/>
  </externalReferences>
  <definedNames>
    <definedName function="false" hidden="false" localSheetId="0" name="_xlnm.Print_Area" vbProcedure="false">'2018'!$A$1:$AF$42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2" authorId="0">
      <text>
        <r>
          <rPr>
            <sz val="10"/>
            <rFont val="Arial"/>
            <family val="2"/>
            <charset val="1"/>
          </rPr>
          <t xml:space="preserve">Enveloppes en euros
</t>
        </r>
      </text>
    </comment>
  </commentList>
</comments>
</file>

<file path=xl/sharedStrings.xml><?xml version="1.0" encoding="utf-8"?>
<sst xmlns="http://schemas.openxmlformats.org/spreadsheetml/2006/main" count="158" uniqueCount="92">
  <si>
    <t xml:space="preserve">FICHE DE STRUCTURE PEDAGOGIQUE PREVISIONNELLE </t>
  </si>
  <si>
    <t xml:space="preserve">Dotation</t>
  </si>
  <si>
    <t xml:space="preserve">Effectifs</t>
  </si>
  <si>
    <t xml:space="preserve">HP</t>
  </si>
  <si>
    <t xml:space="preserve">HSA</t>
  </si>
  <si>
    <t xml:space="preserve">DGH</t>
  </si>
  <si>
    <t xml:space="preserve">IMP</t>
  </si>
  <si>
    <t xml:space="preserve">6ème</t>
  </si>
  <si>
    <t xml:space="preserve">5ème</t>
  </si>
  <si>
    <t xml:space="preserve">4ème</t>
  </si>
  <si>
    <t xml:space="preserve">3ème</t>
  </si>
  <si>
    <t xml:space="preserve">HEURES STATUTAIRES***</t>
  </si>
  <si>
    <t xml:space="preserve">BESOINS MINIMAUX</t>
  </si>
  <si>
    <t xml:space="preserve">PROJET ETABLISSEMENT</t>
  </si>
  <si>
    <t xml:space="preserve">TOTAL GENERAL</t>
  </si>
  <si>
    <t xml:space="preserve">FOS </t>
  </si>
  <si>
    <t xml:space="preserve">Répartition de la Dotation Globale Horaire</t>
  </si>
  <si>
    <t xml:space="preserve">Mesures</t>
  </si>
  <si>
    <t xml:space="preserve">IMP  </t>
  </si>
  <si>
    <t xml:space="preserve">Observations du chef d'établissement</t>
  </si>
  <si>
    <t xml:space="preserve">Effectif</t>
  </si>
  <si>
    <t xml:space="preserve">AP</t>
  </si>
  <si>
    <t xml:space="preserve">Projet Ets</t>
  </si>
  <si>
    <t xml:space="preserve">BESOINS*</t>
  </si>
  <si>
    <t xml:space="preserve">en heures poste </t>
  </si>
  <si>
    <t xml:space="preserve">Nbre divisions</t>
  </si>
  <si>
    <t xml:space="preserve">TOTAL réparti</t>
  </si>
  <si>
    <t xml:space="preserve">Nature</t>
  </si>
  <si>
    <t xml:space="preserve">coût horaire supplémentaire</t>
  </si>
  <si>
    <t xml:space="preserve">Moy/Niveau</t>
  </si>
  <si>
    <t xml:space="preserve">DISCIPLINE</t>
  </si>
  <si>
    <t xml:space="preserve">Hor</t>
  </si>
  <si>
    <t xml:space="preserve">Nbre</t>
  </si>
  <si>
    <t xml:space="preserve">Ag</t>
  </si>
  <si>
    <t xml:space="preserve">Cert</t>
  </si>
  <si>
    <t xml:space="preserve">PEGC</t>
  </si>
  <si>
    <t xml:space="preserve">TOTAL HP</t>
  </si>
  <si>
    <t xml:space="preserve">oblig</t>
  </si>
  <si>
    <t xml:space="preserve">div/gr</t>
  </si>
  <si>
    <t xml:space="preserve">H.P.</t>
  </si>
  <si>
    <t xml:space="preserve">H. P.</t>
  </si>
  <si>
    <t xml:space="preserve">Hist-Géo-EMC</t>
  </si>
  <si>
    <t xml:space="preserve">3 h</t>
  </si>
  <si>
    <t xml:space="preserve">3,5 h</t>
  </si>
  <si>
    <t xml:space="preserve">ded 5 et 3</t>
  </si>
  <si>
    <t xml:space="preserve">Lettres</t>
  </si>
  <si>
    <t xml:space="preserve">4,5 h</t>
  </si>
  <si>
    <t xml:space="preserve">4 h</t>
  </si>
  <si>
    <t xml:space="preserve">0,5 ded 5 et 3 + AP6</t>
  </si>
  <si>
    <t xml:space="preserve">TP demande CSR</t>
  </si>
  <si>
    <t xml:space="preserve">LCA</t>
  </si>
  <si>
    <t xml:space="preserve">Anglais</t>
  </si>
  <si>
    <t xml:space="preserve">0,5 ded 5 et 3</t>
  </si>
  <si>
    <t xml:space="preserve">TP</t>
  </si>
  <si>
    <t xml:space="preserve">Allemand</t>
  </si>
  <si>
    <t xml:space="preserve">2 h</t>
  </si>
  <si>
    <t xml:space="preserve">2,5 h</t>
  </si>
  <si>
    <t xml:space="preserve">14,5h all + AP fr6 3,5</t>
  </si>
  <si>
    <t xml:space="preserve">Espagnol </t>
  </si>
  <si>
    <t xml:space="preserve">Italien </t>
  </si>
  <si>
    <t xml:space="preserve">Chinois </t>
  </si>
  <si>
    <t xml:space="preserve">Arabe</t>
  </si>
  <si>
    <t xml:space="preserve">Mathématiques</t>
  </si>
  <si>
    <t xml:space="preserve">ded 5 et 3 + AP6 2 + Théa 2 </t>
  </si>
  <si>
    <t xml:space="preserve">TP Demande CSR</t>
  </si>
  <si>
    <t xml:space="preserve">S.V.T.</t>
  </si>
  <si>
    <t xml:space="preserve">1,5 h</t>
  </si>
  <si>
    <t xml:space="preserve">1,5h</t>
  </si>
  <si>
    <t xml:space="preserve">0,5 ded 6 et 3</t>
  </si>
  <si>
    <t xml:space="preserve">Phys./Chimie</t>
  </si>
  <si>
    <t xml:space="preserve">0,5 ded 4</t>
  </si>
  <si>
    <t xml:space="preserve">Décharge 7h</t>
  </si>
  <si>
    <t xml:space="preserve">Technologie</t>
  </si>
  <si>
    <t xml:space="preserve">CSD 9h</t>
  </si>
  <si>
    <t xml:space="preserve">Arts plast.</t>
  </si>
  <si>
    <t xml:space="preserve">Educ Musicale</t>
  </si>
  <si>
    <t xml:space="preserve">Chorale</t>
  </si>
  <si>
    <t xml:space="preserve">TP + CSR</t>
  </si>
  <si>
    <t xml:space="preserve">E.P.S.</t>
  </si>
  <si>
    <t xml:space="preserve"> 3 h</t>
  </si>
  <si>
    <t xml:space="preserve">UNSS</t>
  </si>
  <si>
    <t xml:space="preserve">TOTAUX</t>
  </si>
  <si>
    <t xml:space="preserve">ref deccrochage CPE  ref culture Doc</t>
  </si>
  <si>
    <t xml:space="preserve">Braille</t>
  </si>
  <si>
    <t xml:space="preserve">A répartir</t>
  </si>
  <si>
    <t xml:space="preserve">* (horaire x nombre de divisions et/ou groupes) + AP + projets ETS</t>
  </si>
  <si>
    <t xml:space="preserve">Horaires par disciplines à remplir</t>
  </si>
  <si>
    <t xml:space="preserve">** Dans la limite de 1h en 5ème,  3h en 4ème et 3ème</t>
  </si>
  <si>
    <t xml:space="preserve">Nbre de div°, groupe, heures à remplir</t>
  </si>
  <si>
    <t xml:space="preserve">Cellules à remplir</t>
  </si>
  <si>
    <t xml:space="preserve">*** hors ARE services partagés</t>
  </si>
  <si>
    <t xml:space="preserve">BRAILLE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</si>
</sst>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0.00"/>
    <numFmt numFmtId="167" formatCode="0"/>
    <numFmt numFmtId="168" formatCode="0.000"/>
    <numFmt numFmtId="169" formatCode="0.0"/>
  </numFmts>
  <fonts count="3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"/>
      <family val="2"/>
      <charset val="1"/>
    </font>
    <font>
      <sz val="8"/>
      <name val="Calibri"/>
      <family val="2"/>
      <charset val="1"/>
    </font>
    <font>
      <b val="true"/>
      <sz val="12"/>
      <name val="Calibri"/>
      <family val="2"/>
      <charset val="1"/>
    </font>
    <font>
      <i val="true"/>
      <sz val="12"/>
      <name val="Calibri"/>
      <family val="2"/>
      <charset val="1"/>
    </font>
    <font>
      <sz val="12"/>
      <name val="Calibri"/>
      <family val="2"/>
      <charset val="1"/>
    </font>
    <font>
      <u val="single"/>
      <sz val="18"/>
      <name val="Calibri"/>
      <family val="2"/>
      <charset val="1"/>
    </font>
    <font>
      <b val="true"/>
      <sz val="9"/>
      <name val="Calibri"/>
      <family val="2"/>
      <charset val="1"/>
    </font>
    <font>
      <b val="true"/>
      <i val="true"/>
      <sz val="9"/>
      <name val="Calibri"/>
      <family val="2"/>
      <charset val="1"/>
    </font>
    <font>
      <i val="true"/>
      <sz val="8"/>
      <name val="Calibri"/>
      <family val="2"/>
      <charset val="1"/>
    </font>
    <font>
      <b val="true"/>
      <i val="true"/>
      <sz val="12"/>
      <color rgb="FFFF0000"/>
      <name val="Calibri"/>
      <family val="2"/>
      <charset val="1"/>
    </font>
    <font>
      <sz val="9"/>
      <name val="Calibri"/>
      <family val="2"/>
      <charset val="1"/>
    </font>
    <font>
      <i val="true"/>
      <sz val="9"/>
      <name val="Calibri"/>
      <family val="2"/>
      <charset val="1"/>
    </font>
    <font>
      <sz val="7.5"/>
      <name val="Calibri"/>
      <family val="2"/>
      <charset val="1"/>
    </font>
    <font>
      <b val="true"/>
      <sz val="7.5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1"/>
      <name val="Calibri"/>
      <family val="2"/>
      <charset val="1"/>
    </font>
    <font>
      <i val="true"/>
      <sz val="10"/>
      <name val="Calibri"/>
      <family val="2"/>
      <charset val="1"/>
    </font>
    <font>
      <b val="true"/>
      <sz val="12"/>
      <name val="Times New Roman"/>
      <family val="1"/>
      <charset val="1"/>
    </font>
    <font>
      <sz val="12"/>
      <name val="Arial"/>
      <family val="2"/>
      <charset val="1"/>
    </font>
    <font>
      <b val="true"/>
      <sz val="10"/>
      <name val="Times New Roman"/>
      <family val="1"/>
      <charset val="1"/>
    </font>
    <font>
      <sz val="9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8"/>
      <name val="Arial"/>
      <family val="2"/>
      <charset val="1"/>
    </font>
    <font>
      <b val="true"/>
      <u val="single"/>
      <sz val="9"/>
      <name val="Calibri"/>
      <family val="2"/>
      <charset val="1"/>
    </font>
    <font>
      <sz val="8"/>
      <name val="Times New Roman"/>
      <family val="1"/>
      <charset val="1"/>
    </font>
    <font>
      <sz val="12"/>
      <name val="Times New Roman"/>
      <family val="1"/>
      <charset val="1"/>
    </font>
    <font>
      <sz val="8"/>
      <color rgb="FF000000"/>
      <name val="Tahoma"/>
      <family val="2"/>
      <charset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DD7EE"/>
        <bgColor rgb="FFD0CECE"/>
      </patternFill>
    </fill>
    <fill>
      <patternFill patternType="solid">
        <fgColor rgb="FFD9D9D9"/>
        <bgColor rgb="FFD0CECE"/>
      </patternFill>
    </fill>
    <fill>
      <patternFill patternType="solid">
        <fgColor rgb="FFFF7C80"/>
        <bgColor rgb="FFFF99CC"/>
      </patternFill>
    </fill>
    <fill>
      <patternFill patternType="solid">
        <fgColor rgb="FFFFC000"/>
        <bgColor rgb="FFFF9900"/>
      </patternFill>
    </fill>
    <fill>
      <patternFill patternType="solid">
        <fgColor rgb="FFC9C9C9"/>
        <bgColor rgb="FFD0CECE"/>
      </patternFill>
    </fill>
    <fill>
      <patternFill patternType="solid">
        <fgColor rgb="FFD0CECE"/>
        <bgColor rgb="FFC9C9C9"/>
      </patternFill>
    </fill>
    <fill>
      <patternFill patternType="solid">
        <fgColor rgb="FFFFD966"/>
        <bgColor rgb="FFFFFF99"/>
      </patternFill>
    </fill>
  </fills>
  <borders count="80">
    <border diagonalUp="false" diagonalDown="false">
      <left/>
      <right/>
      <top/>
      <bottom/>
      <diagonal/>
    </border>
    <border diagonalUp="false" diagonalDown="false">
      <left style="thin"/>
      <right style="dotted"/>
      <top style="thin"/>
      <bottom/>
      <diagonal/>
    </border>
    <border diagonalUp="false" diagonalDown="false">
      <left style="dotted"/>
      <right style="dotted"/>
      <top style="thin"/>
      <bottom style="dotted"/>
      <diagonal/>
    </border>
    <border diagonalUp="false" diagonalDown="false">
      <left style="dotted"/>
      <right/>
      <top style="thin"/>
      <bottom style="dotted"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 style="dotted"/>
      <top/>
      <bottom style="thin"/>
      <diagonal/>
    </border>
    <border diagonalUp="false" diagonalDown="false">
      <left style="dotted"/>
      <right style="dotted"/>
      <top style="dotted"/>
      <bottom style="thin"/>
      <diagonal/>
    </border>
    <border diagonalUp="false" diagonalDown="false">
      <left style="dotted"/>
      <right/>
      <top style="dotted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double"/>
      <right style="double"/>
      <top style="medium"/>
      <bottom style="thin"/>
      <diagonal/>
    </border>
    <border diagonalUp="false" diagonalDown="false">
      <left/>
      <right style="double"/>
      <top style="medium"/>
      <bottom style="medium"/>
      <diagonal/>
    </border>
    <border diagonalUp="false" diagonalDown="false">
      <left style="double"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double"/>
      <right style="medium"/>
      <top style="medium"/>
      <bottom style="medium"/>
      <diagonal/>
    </border>
    <border diagonalUp="false" diagonalDown="false">
      <left style="double"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double"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double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double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double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double"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double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double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uble"/>
      <right/>
      <top style="thin"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double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double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thin"/>
      <top style="thin"/>
      <bottom style="medium"/>
      <diagonal/>
    </border>
    <border diagonalUp="false" diagonalDown="false">
      <left style="medium"/>
      <right style="double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dashDot"/>
      <right/>
      <top style="dashDot"/>
      <bottom/>
      <diagonal/>
    </border>
    <border diagonalUp="false" diagonalDown="false">
      <left/>
      <right/>
      <top style="dashDot"/>
      <bottom/>
      <diagonal/>
    </border>
    <border diagonalUp="false" diagonalDown="false">
      <left/>
      <right style="dashDot"/>
      <top style="dashDot"/>
      <bottom/>
      <diagonal/>
    </border>
    <border diagonalUp="false" diagonalDown="false">
      <left style="dashDot"/>
      <right/>
      <top/>
      <bottom style="dashDot"/>
      <diagonal/>
    </border>
    <border diagonalUp="false" diagonalDown="false">
      <left/>
      <right/>
      <top/>
      <bottom style="dashDot"/>
      <diagonal/>
    </border>
    <border diagonalUp="false" diagonalDown="false">
      <left/>
      <right style="dashDot"/>
      <top/>
      <bottom style="dashDot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6" fillId="0" borderId="21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5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5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3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5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6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7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8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6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8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4" fillId="8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3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6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6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6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7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7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7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7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74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9" fontId="24" fillId="0" borderId="7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77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9" fontId="26" fillId="0" borderId="7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78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14" fillId="0" borderId="7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7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78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9" fontId="28" fillId="0" borderId="7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right" vertical="bottom" textRotation="0" wrapText="false" indent="0" shrinkToFit="false" readingOrder="1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FFFCC"/>
      <rgbColor rgb="FFCCFFFF"/>
      <rgbColor rgb="FF660066"/>
      <rgbColor rgb="FFFF7C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D0CECE"/>
      <rgbColor rgb="FFFF99CC"/>
      <rgbColor rgb="FFCC99FF"/>
      <rgbColor rgb="FFFFD966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14</xdr:col>
      <xdr:colOff>95760</xdr:colOff>
      <xdr:row>44</xdr:row>
      <xdr:rowOff>360</xdr:rowOff>
    </xdr:from>
    <xdr:to>
      <xdr:col>17</xdr:col>
      <xdr:colOff>361440</xdr:colOff>
      <xdr:row>44</xdr:row>
      <xdr:rowOff>720</xdr:rowOff>
    </xdr:to>
    <xdr:sp>
      <xdr:nvSpPr>
        <xdr:cNvPr id="0" name="CustomShape 1"/>
        <xdr:cNvSpPr/>
      </xdr:nvSpPr>
      <xdr:spPr>
        <a:xfrm>
          <a:off x="6909120" y="10341000"/>
          <a:ext cx="1416960" cy="360"/>
        </a:xfrm>
        <a:custGeom>
          <a:avLst/>
          <a:gdLst/>
          <a:ahLst/>
          <a:rect l="l" t="t" r="r" b="b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28</xdr:col>
      <xdr:colOff>0</xdr:colOff>
      <xdr:row>41</xdr:row>
      <xdr:rowOff>152280</xdr:rowOff>
    </xdr:from>
    <xdr:to>
      <xdr:col>28</xdr:col>
      <xdr:colOff>535680</xdr:colOff>
      <xdr:row>42</xdr:row>
      <xdr:rowOff>142920</xdr:rowOff>
    </xdr:to>
    <xdr:sp>
      <xdr:nvSpPr>
        <xdr:cNvPr id="1" name="CustomShape 1"/>
        <xdr:cNvSpPr/>
      </xdr:nvSpPr>
      <xdr:spPr>
        <a:xfrm>
          <a:off x="14543280" y="9921600"/>
          <a:ext cx="535680" cy="18108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1714320</xdr:colOff>
      <xdr:row>21</xdr:row>
      <xdr:rowOff>84600</xdr:rowOff>
    </xdr:from>
    <xdr:to>
      <xdr:col>0</xdr:col>
      <xdr:colOff>1904400</xdr:colOff>
      <xdr:row>23</xdr:row>
      <xdr:rowOff>243360</xdr:rowOff>
    </xdr:to>
    <xdr:sp>
      <xdr:nvSpPr>
        <xdr:cNvPr id="2" name="CustomShape 1"/>
        <xdr:cNvSpPr/>
      </xdr:nvSpPr>
      <xdr:spPr>
        <a:xfrm>
          <a:off x="1714320" y="5405760"/>
          <a:ext cx="190080" cy="669240"/>
        </a:xfrm>
        <a:prstGeom prst="leftBrace">
          <a:avLst>
            <a:gd name="adj1" fmla="val 8333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1746360</xdr:colOff>
      <xdr:row>24</xdr:row>
      <xdr:rowOff>89280</xdr:rowOff>
    </xdr:from>
    <xdr:to>
      <xdr:col>0</xdr:col>
      <xdr:colOff>1909080</xdr:colOff>
      <xdr:row>25</xdr:row>
      <xdr:rowOff>162720</xdr:rowOff>
    </xdr:to>
    <xdr:sp>
      <xdr:nvSpPr>
        <xdr:cNvPr id="3" name="CustomShape 1"/>
        <xdr:cNvSpPr/>
      </xdr:nvSpPr>
      <xdr:spPr>
        <a:xfrm>
          <a:off x="1746360" y="6216120"/>
          <a:ext cx="162720" cy="328680"/>
        </a:xfrm>
        <a:prstGeom prst="leftBrace">
          <a:avLst>
            <a:gd name="adj1" fmla="val 8333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1301760</xdr:colOff>
      <xdr:row>22</xdr:row>
      <xdr:rowOff>0</xdr:rowOff>
    </xdr:from>
    <xdr:to>
      <xdr:col>0</xdr:col>
      <xdr:colOff>1671840</xdr:colOff>
      <xdr:row>22</xdr:row>
      <xdr:rowOff>211320</xdr:rowOff>
    </xdr:to>
    <xdr:sp>
      <xdr:nvSpPr>
        <xdr:cNvPr id="4" name="CustomShape 1"/>
        <xdr:cNvSpPr/>
      </xdr:nvSpPr>
      <xdr:spPr>
        <a:xfrm>
          <a:off x="1301760" y="5576400"/>
          <a:ext cx="370080" cy="211320"/>
        </a:xfrm>
        <a:prstGeom prst="roundRect">
          <a:avLst>
            <a:gd name="adj" fmla="val 16667"/>
          </a:avLst>
        </a:prstGeom>
        <a:noFill/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fr-FR" sz="1100" spc="-1" strike="noStrike">
              <a:latin typeface="Times New Roman"/>
            </a:rPr>
            <a:t>4h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1337760</xdr:colOff>
      <xdr:row>24</xdr:row>
      <xdr:rowOff>237600</xdr:rowOff>
    </xdr:from>
    <xdr:to>
      <xdr:col>0</xdr:col>
      <xdr:colOff>1707840</xdr:colOff>
      <xdr:row>25</xdr:row>
      <xdr:rowOff>162720</xdr:rowOff>
    </xdr:to>
    <xdr:sp>
      <xdr:nvSpPr>
        <xdr:cNvPr id="5" name="CustomShape 1"/>
        <xdr:cNvSpPr/>
      </xdr:nvSpPr>
      <xdr:spPr>
        <a:xfrm>
          <a:off x="1337760" y="6364440"/>
          <a:ext cx="370080" cy="180360"/>
        </a:xfrm>
        <a:prstGeom prst="roundRect">
          <a:avLst>
            <a:gd name="adj" fmla="val 16667"/>
          </a:avLst>
        </a:prstGeom>
        <a:noFill/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fr-FR" sz="1100" spc="-1" strike="noStrike">
              <a:latin typeface="Times New Roman"/>
            </a:rPr>
            <a:t>2h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127440</xdr:colOff>
      <xdr:row>29</xdr:row>
      <xdr:rowOff>148680</xdr:rowOff>
    </xdr:from>
    <xdr:to>
      <xdr:col>16</xdr:col>
      <xdr:colOff>343080</xdr:colOff>
      <xdr:row>31</xdr:row>
      <xdr:rowOff>32040</xdr:rowOff>
    </xdr:to>
    <xdr:sp>
      <xdr:nvSpPr>
        <xdr:cNvPr id="6" name="CustomShape 1"/>
        <xdr:cNvSpPr/>
      </xdr:nvSpPr>
      <xdr:spPr>
        <a:xfrm>
          <a:off x="7749000" y="7517520"/>
          <a:ext cx="215640" cy="378720"/>
        </a:xfrm>
        <a:prstGeom prst="rightBrace">
          <a:avLst>
            <a:gd name="adj1" fmla="val 8333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SDEN28/DPM/2.BUREAU%20DU%202ND%20DEGRE/0.RS%202018/PREPARATION%20DE%20LA%20RENTREE/Fiche%20de%20structures%202018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urces"/>
      <sheetName val="Feuil3"/>
      <sheetName val="Anet"/>
      <sheetName val="Auneau"/>
      <sheetName val="Bonneval"/>
      <sheetName val="Brezolles"/>
      <sheetName val="Brou"/>
      <sheetName val="Bu"/>
      <sheetName val="H Boucher"/>
      <sheetName val="J Moulin"/>
      <sheetName val="M Regnier"/>
      <sheetName val="V Hugo"/>
      <sheetName val="A France"/>
      <sheetName val="E Zola"/>
      <sheetName val="T divi"/>
      <sheetName val="Chateauneuf"/>
      <sheetName val="Cloyes"/>
      <sheetName val="Courville"/>
      <sheetName val="A Camus"/>
      <sheetName val="L Armand"/>
      <sheetName val="Taugourdeau"/>
      <sheetName val="PM Curie"/>
      <sheetName val="Epernon"/>
      <sheetName val="Gallardon"/>
      <sheetName val="Illiers"/>
      <sheetName val="La Loupe"/>
      <sheetName val="Herriot"/>
      <sheetName val="LPS"/>
      <sheetName val="luisant"/>
      <sheetName val="Maintenon"/>
      <sheetName val="Mainvilliers"/>
      <sheetName val="Nogent le Roi"/>
      <sheetName val="A Meunier"/>
      <sheetName val="Brossolette"/>
      <sheetName val="St Prest"/>
      <sheetName val="Senonches"/>
      <sheetName val="Toury"/>
      <sheetName val="M Pagnol"/>
      <sheetName val="N Robert"/>
      <sheetName val="Voves"/>
    </sheetNames>
    <sheetDataSet>
      <sheetData sheetId="0">
        <row r="5">
          <cell r="E5">
            <v>2018</v>
          </cell>
        </row>
        <row r="8">
          <cell r="C8" t="str">
            <v>RENTREE SCOLAIRE 2018</v>
          </cell>
        </row>
        <row r="9">
          <cell r="E9">
            <v>2018</v>
          </cell>
        </row>
        <row r="10">
          <cell r="E10">
            <v>2017</v>
          </cell>
        </row>
        <row r="11">
          <cell r="C11" t="str">
            <v>A retourner pour le 2 février 2018 au plus tard à la DPM, ce.moyens2d28@ac-orleans-tours.fr</v>
          </cell>
        </row>
        <row r="48">
          <cell r="B48">
            <v>179</v>
          </cell>
          <cell r="C48">
            <v>7</v>
          </cell>
        </row>
        <row r="48">
          <cell r="E48">
            <v>172</v>
          </cell>
          <cell r="F48">
            <v>6</v>
          </cell>
        </row>
        <row r="48">
          <cell r="H48">
            <v>150</v>
          </cell>
          <cell r="I48">
            <v>6</v>
          </cell>
        </row>
        <row r="48">
          <cell r="K48">
            <v>133</v>
          </cell>
          <cell r="L48">
            <v>5</v>
          </cell>
        </row>
        <row r="48">
          <cell r="N48">
            <v>634</v>
          </cell>
        </row>
        <row r="48">
          <cell r="Q48">
            <v>650.5</v>
          </cell>
          <cell r="R48">
            <v>62.5</v>
          </cell>
          <cell r="S48">
            <v>713</v>
          </cell>
          <cell r="T48">
            <v>9.5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true"/>
  </sheetPr>
  <dimension ref="A1:AH59"/>
  <sheetViews>
    <sheetView showFormulas="false" showGridLines="true" showRowColHeaders="true" showZeros="true" rightToLeft="false" tabSelected="true" showOutlineSymbols="true" defaultGridColor="true" view="normal" topLeftCell="A21" colorId="64" zoomScale="90" zoomScaleNormal="90" zoomScalePageLayoutView="100" workbookViewId="0">
      <selection pane="topLeft" activeCell="B34" activeCellId="0" sqref="B34:U35"/>
    </sheetView>
  </sheetViews>
  <sheetFormatPr defaultColWidth="11.41796875" defaultRowHeight="13.15" zeroHeight="false" outlineLevelRow="0" outlineLevelCol="0"/>
  <cols>
    <col collapsed="false" customWidth="true" hidden="false" outlineLevel="0" max="1" min="1" style="1" width="27.27"/>
    <col collapsed="false" customWidth="true" hidden="false" outlineLevel="0" max="2" min="2" style="2" width="6.27"/>
    <col collapsed="false" customWidth="true" hidden="false" outlineLevel="0" max="5" min="3" style="1" width="5.13"/>
    <col collapsed="false" customWidth="true" hidden="false" outlineLevel="0" max="6" min="6" style="3" width="5.13"/>
    <col collapsed="false" customWidth="true" hidden="false" outlineLevel="0" max="7" min="7" style="2" width="6.6"/>
    <col collapsed="false" customWidth="true" hidden="false" outlineLevel="0" max="9" min="8" style="1" width="5.13"/>
    <col collapsed="false" customWidth="true" hidden="false" outlineLevel="0" max="10" min="10" style="3" width="5.13"/>
    <col collapsed="false" customWidth="true" hidden="false" outlineLevel="0" max="11" min="11" style="2" width="6.6"/>
    <col collapsed="false" customWidth="true" hidden="false" outlineLevel="0" max="13" min="12" style="1" width="4.4"/>
    <col collapsed="false" customWidth="true" hidden="false" outlineLevel="0" max="14" min="14" style="3" width="5.13"/>
    <col collapsed="false" customWidth="true" hidden="false" outlineLevel="0" max="15" min="15" style="1" width="6.6"/>
    <col collapsed="false" customWidth="true" hidden="false" outlineLevel="0" max="17" min="16" style="1" width="4.86"/>
    <col collapsed="false" customWidth="true" hidden="false" outlineLevel="0" max="18" min="18" style="3" width="5.13"/>
    <col collapsed="false" customWidth="true" hidden="false" outlineLevel="0" max="19" min="19" style="1" width="5.13"/>
    <col collapsed="false" customWidth="true" hidden="false" outlineLevel="0" max="21" min="20" style="3" width="6.73"/>
    <col collapsed="false" customWidth="true" hidden="false" outlineLevel="0" max="22" min="22" style="3" width="28.86"/>
    <col collapsed="false" customWidth="true" hidden="false" outlineLevel="0" max="23" min="23" style="3" width="9.73"/>
    <col collapsed="false" customWidth="true" hidden="false" outlineLevel="0" max="24" min="24" style="3" width="6.73"/>
    <col collapsed="false" customWidth="true" hidden="false" outlineLevel="0" max="27" min="25" style="1" width="5.27"/>
    <col collapsed="false" customWidth="true" hidden="false" outlineLevel="0" max="28" min="28" style="2" width="8.4"/>
    <col collapsed="false" customWidth="true" hidden="false" outlineLevel="0" max="29" min="29" style="1" width="7.6"/>
    <col collapsed="false" customWidth="true" hidden="false" outlineLevel="0" max="30" min="30" style="1" width="6.6"/>
    <col collapsed="false" customWidth="true" hidden="false" outlineLevel="0" max="31" min="31" style="2" width="8.6"/>
    <col collapsed="false" customWidth="true" hidden="false" outlineLevel="0" max="32" min="32" style="1" width="17.4"/>
    <col collapsed="false" customWidth="false" hidden="false" outlineLevel="0" max="33" min="33" style="1" width="11.4"/>
    <col collapsed="false" customWidth="false" hidden="false" outlineLevel="0" max="1024" min="34" style="4" width="11.4"/>
  </cols>
  <sheetData>
    <row r="1" s="7" customFormat="true" ht="22.05" hidden="false" customHeight="false" outlineLevel="0" collapsed="false">
      <c r="A1" s="5" t="str">
        <f aca="false">[1]Sources!C8</f>
        <v>RENTREE SCOLAIRE 2018</v>
      </c>
      <c r="B1" s="6" t="s">
        <v>0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9"/>
      <c r="W1" s="8"/>
      <c r="X1" s="8"/>
      <c r="Y1" s="8"/>
      <c r="Z1" s="8"/>
      <c r="AA1" s="8"/>
      <c r="AB1" s="10"/>
      <c r="AC1" s="8"/>
      <c r="AD1" s="8"/>
      <c r="AE1" s="10"/>
      <c r="AF1" s="8"/>
      <c r="AG1" s="11"/>
    </row>
    <row r="2" s="19" customFormat="true" ht="15.95" hidden="false" customHeight="true" outlineLevel="0" collapsed="false">
      <c r="A2" s="12" t="s">
        <v>1</v>
      </c>
      <c r="B2" s="13" t="s">
        <v>2</v>
      </c>
      <c r="C2" s="14" t="s">
        <v>3</v>
      </c>
      <c r="D2" s="14" t="s">
        <v>4</v>
      </c>
      <c r="E2" s="15" t="s">
        <v>5</v>
      </c>
      <c r="F2" s="15" t="s">
        <v>6</v>
      </c>
      <c r="G2" s="16"/>
      <c r="H2" s="16"/>
      <c r="I2" s="16"/>
      <c r="J2" s="16"/>
      <c r="K2" s="17"/>
      <c r="L2" s="17"/>
      <c r="M2" s="17"/>
      <c r="N2" s="17"/>
      <c r="O2" s="17"/>
      <c r="P2" s="17"/>
      <c r="Q2" s="17"/>
      <c r="R2" s="17"/>
      <c r="S2" s="17"/>
      <c r="T2" s="18"/>
      <c r="U2" s="18"/>
      <c r="X2" s="20"/>
      <c r="Y2" s="20"/>
      <c r="Z2" s="18"/>
      <c r="AA2" s="21"/>
      <c r="AB2" s="18"/>
      <c r="AC2" s="18"/>
      <c r="AD2" s="18"/>
      <c r="AE2" s="18"/>
      <c r="AF2" s="18"/>
      <c r="AG2" s="18"/>
      <c r="AH2" s="22"/>
    </row>
    <row r="3" s="19" customFormat="true" ht="15.95" hidden="false" customHeight="true" outlineLevel="0" collapsed="false">
      <c r="A3" s="23" t="n">
        <f aca="false">[1]Sources!E5</f>
        <v>2018</v>
      </c>
      <c r="B3" s="24" t="n">
        <f aca="false">[1]Sources!N48</f>
        <v>634</v>
      </c>
      <c r="C3" s="25" t="n">
        <f aca="false">[1]Sources!Q48</f>
        <v>650.5</v>
      </c>
      <c r="D3" s="26" t="n">
        <f aca="false">[1]Sources!R48</f>
        <v>62.5</v>
      </c>
      <c r="E3" s="27" t="n">
        <f aca="false">[1]Sources!S48</f>
        <v>713</v>
      </c>
      <c r="F3" s="28" t="n">
        <f aca="false">[1]Sources!T48</f>
        <v>9.5</v>
      </c>
      <c r="G3" s="29"/>
      <c r="H3" s="29"/>
      <c r="I3" s="29"/>
      <c r="J3" s="29"/>
      <c r="K3" s="17"/>
      <c r="L3" s="17"/>
      <c r="M3" s="17"/>
      <c r="N3" s="17"/>
      <c r="O3" s="17"/>
      <c r="P3" s="30"/>
      <c r="Q3" s="30"/>
      <c r="R3" s="30"/>
      <c r="S3" s="30"/>
      <c r="T3" s="18"/>
      <c r="U3" s="18"/>
      <c r="V3" s="31" t="str">
        <f aca="false">[1]Sources!C11</f>
        <v>A retourner pour le 2 février 2018 au plus tard à la DPM, ce.moyens2d28@ac-orleans-tours.fr</v>
      </c>
      <c r="X3" s="1"/>
      <c r="Y3" s="1"/>
      <c r="Z3" s="1"/>
      <c r="AA3" s="1"/>
      <c r="AB3" s="2"/>
      <c r="AC3" s="31"/>
      <c r="AD3" s="1"/>
      <c r="AE3" s="2"/>
      <c r="AF3" s="18"/>
      <c r="AG3" s="18"/>
      <c r="AH3" s="22"/>
    </row>
    <row r="4" customFormat="false" ht="16.15" hidden="false" customHeight="false" outlineLevel="0" collapsed="false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1"/>
      <c r="P4" s="31"/>
      <c r="Q4" s="31"/>
      <c r="R4" s="31"/>
      <c r="S4" s="33"/>
      <c r="T4" s="33"/>
      <c r="U4" s="33"/>
      <c r="V4" s="1"/>
    </row>
    <row r="5" s="46" customFormat="true" ht="19.5" hidden="false" customHeight="true" outlineLevel="0" collapsed="false">
      <c r="A5" s="2"/>
      <c r="B5" s="34" t="s">
        <v>7</v>
      </c>
      <c r="C5" s="34"/>
      <c r="D5" s="34"/>
      <c r="E5" s="34"/>
      <c r="F5" s="34"/>
      <c r="G5" s="35" t="s">
        <v>8</v>
      </c>
      <c r="H5" s="35"/>
      <c r="I5" s="35"/>
      <c r="J5" s="35"/>
      <c r="K5" s="35" t="s">
        <v>9</v>
      </c>
      <c r="L5" s="35"/>
      <c r="M5" s="35"/>
      <c r="N5" s="35"/>
      <c r="O5" s="35" t="s">
        <v>10</v>
      </c>
      <c r="P5" s="35"/>
      <c r="Q5" s="35"/>
      <c r="R5" s="35"/>
      <c r="S5" s="36" t="s">
        <v>11</v>
      </c>
      <c r="T5" s="37" t="s">
        <v>12</v>
      </c>
      <c r="U5" s="38" t="s">
        <v>13</v>
      </c>
      <c r="V5" s="38"/>
      <c r="W5" s="38"/>
      <c r="X5" s="39" t="s">
        <v>14</v>
      </c>
      <c r="Y5" s="40" t="s">
        <v>15</v>
      </c>
      <c r="Z5" s="40"/>
      <c r="AA5" s="40"/>
      <c r="AB5" s="41" t="s">
        <v>16</v>
      </c>
      <c r="AC5" s="41"/>
      <c r="AD5" s="42" t="s">
        <v>17</v>
      </c>
      <c r="AE5" s="43" t="s">
        <v>18</v>
      </c>
      <c r="AF5" s="44" t="s">
        <v>19</v>
      </c>
      <c r="AG5" s="45"/>
    </row>
    <row r="6" s="49" customFormat="true" ht="19.5" hidden="false" customHeight="true" outlineLevel="0" collapsed="false">
      <c r="A6" s="1"/>
      <c r="B6" s="34"/>
      <c r="C6" s="34"/>
      <c r="D6" s="34"/>
      <c r="E6" s="34"/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37"/>
      <c r="U6" s="38"/>
      <c r="V6" s="38"/>
      <c r="W6" s="38"/>
      <c r="X6" s="39"/>
      <c r="Y6" s="47" t="n">
        <f aca="false">[1]Sources!E10</f>
        <v>2017</v>
      </c>
      <c r="Z6" s="47"/>
      <c r="AA6" s="47"/>
      <c r="AB6" s="41"/>
      <c r="AC6" s="41"/>
      <c r="AD6" s="42"/>
      <c r="AE6" s="43"/>
      <c r="AF6" s="44"/>
      <c r="AG6" s="48"/>
    </row>
    <row r="7" s="46" customFormat="true" ht="19.5" hidden="false" customHeight="true" outlineLevel="0" collapsed="false">
      <c r="A7" s="50" t="s">
        <v>20</v>
      </c>
      <c r="B7" s="51" t="n">
        <f aca="false">[1]Sources!B48</f>
        <v>179</v>
      </c>
      <c r="C7" s="51"/>
      <c r="D7" s="52" t="s">
        <v>21</v>
      </c>
      <c r="E7" s="53" t="s">
        <v>22</v>
      </c>
      <c r="F7" s="54" t="s">
        <v>23</v>
      </c>
      <c r="G7" s="55" t="n">
        <f aca="false">[1]Sources!E48</f>
        <v>172</v>
      </c>
      <c r="H7" s="55"/>
      <c r="I7" s="53" t="s">
        <v>22</v>
      </c>
      <c r="J7" s="54" t="s">
        <v>23</v>
      </c>
      <c r="K7" s="55" t="n">
        <f aca="false">[1]Sources!H48</f>
        <v>150</v>
      </c>
      <c r="L7" s="55"/>
      <c r="M7" s="53" t="s">
        <v>22</v>
      </c>
      <c r="N7" s="54" t="s">
        <v>23</v>
      </c>
      <c r="O7" s="55" t="n">
        <f aca="false">[1]Sources!K48</f>
        <v>133</v>
      </c>
      <c r="P7" s="55"/>
      <c r="Q7" s="53" t="s">
        <v>22</v>
      </c>
      <c r="R7" s="54" t="s">
        <v>23</v>
      </c>
      <c r="S7" s="36"/>
      <c r="T7" s="37"/>
      <c r="U7" s="38"/>
      <c r="V7" s="38"/>
      <c r="W7" s="38"/>
      <c r="X7" s="39"/>
      <c r="Y7" s="56" t="s">
        <v>24</v>
      </c>
      <c r="Z7" s="56"/>
      <c r="AA7" s="56"/>
      <c r="AB7" s="41"/>
      <c r="AC7" s="41"/>
      <c r="AD7" s="42"/>
      <c r="AE7" s="43"/>
      <c r="AF7" s="44"/>
      <c r="AG7" s="45"/>
    </row>
    <row r="8" s="46" customFormat="true" ht="19.5" hidden="false" customHeight="true" outlineLevel="0" collapsed="false">
      <c r="A8" s="57" t="s">
        <v>25</v>
      </c>
      <c r="B8" s="58" t="n">
        <f aca="false">[1]Sources!C48</f>
        <v>7</v>
      </c>
      <c r="C8" s="58"/>
      <c r="D8" s="52"/>
      <c r="E8" s="53"/>
      <c r="F8" s="54"/>
      <c r="G8" s="59" t="n">
        <f aca="false">[1]Sources!F48</f>
        <v>6</v>
      </c>
      <c r="H8" s="59"/>
      <c r="I8" s="53"/>
      <c r="J8" s="54"/>
      <c r="K8" s="59" t="n">
        <f aca="false">[1]Sources!I48</f>
        <v>6</v>
      </c>
      <c r="L8" s="59"/>
      <c r="M8" s="53"/>
      <c r="N8" s="54"/>
      <c r="O8" s="59" t="n">
        <f aca="false">[1]Sources!L48</f>
        <v>5</v>
      </c>
      <c r="P8" s="59"/>
      <c r="Q8" s="53"/>
      <c r="R8" s="54"/>
      <c r="S8" s="36"/>
      <c r="T8" s="37"/>
      <c r="U8" s="60" t="s">
        <v>26</v>
      </c>
      <c r="V8" s="61" t="s">
        <v>27</v>
      </c>
      <c r="W8" s="62" t="s">
        <v>28</v>
      </c>
      <c r="X8" s="39"/>
      <c r="Y8" s="56"/>
      <c r="Z8" s="56"/>
      <c r="AA8" s="56"/>
      <c r="AB8" s="63" t="n">
        <f aca="false">[1]Sources!E9</f>
        <v>2018</v>
      </c>
      <c r="AC8" s="63"/>
      <c r="AD8" s="42"/>
      <c r="AE8" s="43"/>
      <c r="AF8" s="44"/>
      <c r="AG8" s="45"/>
    </row>
    <row r="9" s="46" customFormat="true" ht="19.5" hidden="false" customHeight="true" outlineLevel="0" collapsed="false">
      <c r="A9" s="64" t="s">
        <v>29</v>
      </c>
      <c r="B9" s="65" t="n">
        <f aca="false">B7/B8</f>
        <v>25.5714285714286</v>
      </c>
      <c r="C9" s="65"/>
      <c r="D9" s="52"/>
      <c r="E9" s="53"/>
      <c r="F9" s="54"/>
      <c r="G9" s="66" t="n">
        <f aca="false">G7/G8</f>
        <v>28.6666666666667</v>
      </c>
      <c r="H9" s="66"/>
      <c r="I9" s="53"/>
      <c r="J9" s="54"/>
      <c r="K9" s="66" t="n">
        <f aca="false">K7/K8</f>
        <v>25</v>
      </c>
      <c r="L9" s="66"/>
      <c r="M9" s="53"/>
      <c r="N9" s="54"/>
      <c r="O9" s="66" t="n">
        <f aca="false">O7/O8</f>
        <v>26.6</v>
      </c>
      <c r="P9" s="66"/>
      <c r="Q9" s="53"/>
      <c r="R9" s="54"/>
      <c r="S9" s="36"/>
      <c r="T9" s="37"/>
      <c r="U9" s="60"/>
      <c r="V9" s="61"/>
      <c r="W9" s="62"/>
      <c r="X9" s="39"/>
      <c r="Y9" s="56"/>
      <c r="Z9" s="56"/>
      <c r="AA9" s="56"/>
      <c r="AB9" s="63"/>
      <c r="AC9" s="63"/>
      <c r="AD9" s="42"/>
      <c r="AE9" s="43"/>
      <c r="AF9" s="44"/>
      <c r="AG9" s="45"/>
    </row>
    <row r="10" s="46" customFormat="true" ht="24" hidden="false" customHeight="true" outlineLevel="0" collapsed="false">
      <c r="A10" s="34" t="s">
        <v>30</v>
      </c>
      <c r="B10" s="67" t="s">
        <v>31</v>
      </c>
      <c r="C10" s="68" t="s">
        <v>32</v>
      </c>
      <c r="D10" s="52"/>
      <c r="E10" s="53"/>
      <c r="F10" s="54"/>
      <c r="G10" s="67" t="s">
        <v>31</v>
      </c>
      <c r="H10" s="68" t="s">
        <v>32</v>
      </c>
      <c r="I10" s="53"/>
      <c r="J10" s="54"/>
      <c r="K10" s="67" t="s">
        <v>31</v>
      </c>
      <c r="L10" s="68" t="s">
        <v>32</v>
      </c>
      <c r="M10" s="53"/>
      <c r="N10" s="54"/>
      <c r="O10" s="67" t="s">
        <v>31</v>
      </c>
      <c r="P10" s="68" t="s">
        <v>32</v>
      </c>
      <c r="Q10" s="53"/>
      <c r="R10" s="54"/>
      <c r="S10" s="36"/>
      <c r="T10" s="37"/>
      <c r="U10" s="60"/>
      <c r="V10" s="61"/>
      <c r="W10" s="62"/>
      <c r="X10" s="39"/>
      <c r="Y10" s="69" t="s">
        <v>33</v>
      </c>
      <c r="Z10" s="70" t="s">
        <v>34</v>
      </c>
      <c r="AA10" s="71" t="s">
        <v>35</v>
      </c>
      <c r="AB10" s="72" t="s">
        <v>36</v>
      </c>
      <c r="AC10" s="72"/>
      <c r="AD10" s="42"/>
      <c r="AE10" s="43"/>
      <c r="AF10" s="44"/>
    </row>
    <row r="11" s="46" customFormat="true" ht="24" hidden="false" customHeight="true" outlineLevel="0" collapsed="false">
      <c r="A11" s="34"/>
      <c r="B11" s="73" t="s">
        <v>37</v>
      </c>
      <c r="C11" s="74" t="s">
        <v>38</v>
      </c>
      <c r="D11" s="52"/>
      <c r="E11" s="53"/>
      <c r="F11" s="54"/>
      <c r="G11" s="73" t="s">
        <v>37</v>
      </c>
      <c r="H11" s="74" t="s">
        <v>38</v>
      </c>
      <c r="I11" s="53"/>
      <c r="J11" s="54"/>
      <c r="K11" s="73" t="s">
        <v>37</v>
      </c>
      <c r="L11" s="74" t="s">
        <v>38</v>
      </c>
      <c r="M11" s="53"/>
      <c r="N11" s="54"/>
      <c r="O11" s="73" t="s">
        <v>37</v>
      </c>
      <c r="P11" s="74" t="s">
        <v>38</v>
      </c>
      <c r="Q11" s="53"/>
      <c r="R11" s="54"/>
      <c r="S11" s="36"/>
      <c r="T11" s="37"/>
      <c r="U11" s="60"/>
      <c r="V11" s="61"/>
      <c r="W11" s="62"/>
      <c r="X11" s="39"/>
      <c r="Y11" s="75" t="s">
        <v>39</v>
      </c>
      <c r="Z11" s="76" t="s">
        <v>39</v>
      </c>
      <c r="AA11" s="77" t="s">
        <v>39</v>
      </c>
      <c r="AB11" s="78" t="s">
        <v>40</v>
      </c>
      <c r="AC11" s="78" t="s">
        <v>4</v>
      </c>
      <c r="AD11" s="42"/>
      <c r="AE11" s="43"/>
      <c r="AF11" s="44"/>
    </row>
    <row r="12" s="98" customFormat="true" ht="20.1" hidden="false" customHeight="true" outlineLevel="0" collapsed="false">
      <c r="A12" s="79" t="s">
        <v>41</v>
      </c>
      <c r="B12" s="80" t="s">
        <v>42</v>
      </c>
      <c r="C12" s="81" t="n">
        <v>7</v>
      </c>
      <c r="D12" s="81"/>
      <c r="E12" s="81"/>
      <c r="F12" s="82" t="n">
        <f aca="false">C12*3+D12+E12</f>
        <v>21</v>
      </c>
      <c r="G12" s="83" t="s">
        <v>42</v>
      </c>
      <c r="H12" s="81" t="n">
        <v>6</v>
      </c>
      <c r="I12" s="81" t="n">
        <v>3</v>
      </c>
      <c r="J12" s="82" t="n">
        <f aca="false">H12*3+I12</f>
        <v>21</v>
      </c>
      <c r="K12" s="83" t="s">
        <v>42</v>
      </c>
      <c r="L12" s="81" t="n">
        <v>6</v>
      </c>
      <c r="M12" s="81"/>
      <c r="N12" s="82" t="n">
        <f aca="false">L12*3+M12</f>
        <v>18</v>
      </c>
      <c r="O12" s="83" t="s">
        <v>43</v>
      </c>
      <c r="P12" s="81" t="n">
        <v>5</v>
      </c>
      <c r="Q12" s="81" t="n">
        <v>2.5</v>
      </c>
      <c r="R12" s="82" t="n">
        <f aca="false">P12*3.5+Q12</f>
        <v>20</v>
      </c>
      <c r="S12" s="84"/>
      <c r="T12" s="85" t="n">
        <f aca="false">F12+J12+N12+R12+S12</f>
        <v>80</v>
      </c>
      <c r="U12" s="86" t="n">
        <f aca="false">E12+I12+M12+Q12</f>
        <v>5.5</v>
      </c>
      <c r="V12" s="87" t="s">
        <v>44</v>
      </c>
      <c r="W12" s="88" t="n">
        <v>0</v>
      </c>
      <c r="X12" s="89" t="n">
        <f aca="false">T12+W12</f>
        <v>80</v>
      </c>
      <c r="Y12" s="90"/>
      <c r="Z12" s="91" t="n">
        <v>72</v>
      </c>
      <c r="AA12" s="92"/>
      <c r="AB12" s="93" t="n">
        <v>72</v>
      </c>
      <c r="AC12" s="94" t="n">
        <f aca="false">X12-AB12</f>
        <v>8</v>
      </c>
      <c r="AD12" s="95" t="n">
        <f aca="false">AB12-Y12-Z12-AA12</f>
        <v>0</v>
      </c>
      <c r="AE12" s="96"/>
      <c r="AF12" s="97"/>
    </row>
    <row r="13" s="98" customFormat="true" ht="22.5" hidden="false" customHeight="true" outlineLevel="0" collapsed="false">
      <c r="A13" s="99" t="s">
        <v>45</v>
      </c>
      <c r="B13" s="100" t="s">
        <v>46</v>
      </c>
      <c r="C13" s="101" t="n">
        <v>7</v>
      </c>
      <c r="D13" s="101"/>
      <c r="E13" s="101" t="n">
        <v>2</v>
      </c>
      <c r="F13" s="102" t="n">
        <f aca="false">C13*4.5+D13+E13</f>
        <v>33.5</v>
      </c>
      <c r="G13" s="103" t="s">
        <v>46</v>
      </c>
      <c r="H13" s="101" t="n">
        <v>6</v>
      </c>
      <c r="I13" s="101" t="n">
        <v>3</v>
      </c>
      <c r="J13" s="102" t="n">
        <f aca="false">H13*4.5+I13</f>
        <v>30</v>
      </c>
      <c r="K13" s="103" t="s">
        <v>46</v>
      </c>
      <c r="L13" s="101" t="n">
        <v>6</v>
      </c>
      <c r="M13" s="101"/>
      <c r="N13" s="102" t="n">
        <f aca="false">L13*4.5+M13</f>
        <v>27</v>
      </c>
      <c r="O13" s="103" t="s">
        <v>47</v>
      </c>
      <c r="P13" s="101" t="n">
        <v>5</v>
      </c>
      <c r="Q13" s="101" t="n">
        <v>2.5</v>
      </c>
      <c r="R13" s="102" t="n">
        <f aca="false">P13*4+Q13</f>
        <v>22.5</v>
      </c>
      <c r="S13" s="104"/>
      <c r="T13" s="105" t="n">
        <f aca="false">F13+J13+N13+R13+S13</f>
        <v>113</v>
      </c>
      <c r="U13" s="106" t="n">
        <f aca="false">E13+I13+M13+Q13</f>
        <v>7.5</v>
      </c>
      <c r="V13" s="87" t="s">
        <v>48</v>
      </c>
      <c r="W13" s="107" t="n">
        <v>0</v>
      </c>
      <c r="X13" s="108" t="n">
        <f aca="false">T13+W13</f>
        <v>113</v>
      </c>
      <c r="Y13" s="109"/>
      <c r="Z13" s="110" t="n">
        <v>86.4</v>
      </c>
      <c r="AA13" s="111"/>
      <c r="AB13" s="112" t="n">
        <v>104.4</v>
      </c>
      <c r="AC13" s="113" t="n">
        <f aca="false">X13-AB13</f>
        <v>8.59999999999999</v>
      </c>
      <c r="AD13" s="114" t="n">
        <f aca="false">AB13-Y13-Z13-AA13</f>
        <v>18</v>
      </c>
      <c r="AE13" s="115"/>
      <c r="AF13" s="116" t="s">
        <v>49</v>
      </c>
    </row>
    <row r="14" s="98" customFormat="true" ht="20.1" hidden="false" customHeight="true" outlineLevel="0" collapsed="false">
      <c r="A14" s="99" t="s">
        <v>50</v>
      </c>
      <c r="B14" s="117"/>
      <c r="C14" s="118"/>
      <c r="D14" s="118"/>
      <c r="E14" s="118"/>
      <c r="F14" s="119"/>
      <c r="G14" s="120" t="n">
        <v>1</v>
      </c>
      <c r="H14" s="101" t="n">
        <v>1</v>
      </c>
      <c r="I14" s="101"/>
      <c r="J14" s="102" t="n">
        <f aca="false">H14*G14+I14</f>
        <v>1</v>
      </c>
      <c r="K14" s="120" t="n">
        <v>2</v>
      </c>
      <c r="L14" s="101" t="n">
        <v>1</v>
      </c>
      <c r="M14" s="101"/>
      <c r="N14" s="102" t="n">
        <f aca="false">L14*K14+M14</f>
        <v>2</v>
      </c>
      <c r="O14" s="120" t="n">
        <v>2</v>
      </c>
      <c r="P14" s="101" t="n">
        <v>1</v>
      </c>
      <c r="Q14" s="101"/>
      <c r="R14" s="102" t="n">
        <f aca="false">P14*O14+Q14</f>
        <v>2</v>
      </c>
      <c r="S14" s="104"/>
      <c r="T14" s="105" t="n">
        <f aca="false">J14+N14+R14+S14</f>
        <v>5</v>
      </c>
      <c r="U14" s="106" t="n">
        <f aca="false">E14+I14+M14+Q14</f>
        <v>0</v>
      </c>
      <c r="V14" s="121"/>
      <c r="W14" s="107" t="n">
        <v>0</v>
      </c>
      <c r="X14" s="122" t="n">
        <f aca="false">T14+W14</f>
        <v>5</v>
      </c>
      <c r="Y14" s="109"/>
      <c r="Z14" s="110" t="n">
        <v>18</v>
      </c>
      <c r="AA14" s="111"/>
      <c r="AB14" s="112"/>
      <c r="AC14" s="113" t="n">
        <f aca="false">X14-AB14</f>
        <v>5</v>
      </c>
      <c r="AD14" s="114" t="n">
        <f aca="false">AB14-AA14-Z14-Y14</f>
        <v>-18</v>
      </c>
      <c r="AE14" s="123"/>
      <c r="AF14" s="116"/>
    </row>
    <row r="15" s="98" customFormat="true" ht="20.1" hidden="false" customHeight="true" outlineLevel="0" collapsed="false">
      <c r="A15" s="99" t="s">
        <v>51</v>
      </c>
      <c r="B15" s="124" t="s">
        <v>47</v>
      </c>
      <c r="C15" s="101" t="n">
        <v>7</v>
      </c>
      <c r="D15" s="101"/>
      <c r="E15" s="101"/>
      <c r="F15" s="102" t="n">
        <f aca="false">C15*4+D15+E15</f>
        <v>28</v>
      </c>
      <c r="G15" s="103" t="s">
        <v>42</v>
      </c>
      <c r="H15" s="101" t="n">
        <v>6</v>
      </c>
      <c r="I15" s="101" t="n">
        <v>3</v>
      </c>
      <c r="J15" s="102" t="n">
        <f aca="false">H15*3+I15</f>
        <v>21</v>
      </c>
      <c r="K15" s="103" t="s">
        <v>42</v>
      </c>
      <c r="L15" s="101" t="n">
        <v>6</v>
      </c>
      <c r="M15" s="101"/>
      <c r="N15" s="102" t="n">
        <f aca="false">L15*3+M15</f>
        <v>18</v>
      </c>
      <c r="O15" s="103" t="s">
        <v>42</v>
      </c>
      <c r="P15" s="101" t="n">
        <v>5</v>
      </c>
      <c r="Q15" s="101" t="n">
        <v>2.5</v>
      </c>
      <c r="R15" s="102" t="n">
        <f aca="false">P15*3+Q15</f>
        <v>17.5</v>
      </c>
      <c r="S15" s="104"/>
      <c r="T15" s="105" t="n">
        <f aca="false">F15+J15+N15+R15+S15</f>
        <v>84.5</v>
      </c>
      <c r="U15" s="106" t="n">
        <f aca="false">E15+I15+M15+Q15</f>
        <v>5.5</v>
      </c>
      <c r="V15" s="121" t="s">
        <v>52</v>
      </c>
      <c r="W15" s="107" t="n">
        <v>0</v>
      </c>
      <c r="X15" s="108" t="n">
        <f aca="false">T15+W15</f>
        <v>84.5</v>
      </c>
      <c r="Y15" s="125"/>
      <c r="Z15" s="126" t="n">
        <v>78</v>
      </c>
      <c r="AA15" s="119"/>
      <c r="AB15" s="127" t="n">
        <v>78</v>
      </c>
      <c r="AC15" s="128" t="n">
        <f aca="false">X15-AB15</f>
        <v>6.5</v>
      </c>
      <c r="AD15" s="114" t="n">
        <f aca="false">AB15-Y15-Z15-AA15</f>
        <v>0</v>
      </c>
      <c r="AE15" s="129" t="n">
        <v>0.5</v>
      </c>
      <c r="AF15" s="116" t="s">
        <v>53</v>
      </c>
    </row>
    <row r="16" s="98" customFormat="true" ht="20.1" hidden="false" customHeight="true" outlineLevel="0" collapsed="false">
      <c r="A16" s="99" t="s">
        <v>54</v>
      </c>
      <c r="B16" s="124" t="s">
        <v>55</v>
      </c>
      <c r="C16" s="101" t="n">
        <v>1</v>
      </c>
      <c r="D16" s="101"/>
      <c r="E16" s="101" t="n">
        <v>3.5</v>
      </c>
      <c r="F16" s="102" t="n">
        <f aca="false">C16*2+D16+E16</f>
        <v>5.5</v>
      </c>
      <c r="G16" s="103" t="s">
        <v>56</v>
      </c>
      <c r="H16" s="101" t="n">
        <v>2</v>
      </c>
      <c r="I16" s="101"/>
      <c r="J16" s="102" t="n">
        <f aca="false">H16*2.5+I16</f>
        <v>5</v>
      </c>
      <c r="K16" s="103" t="s">
        <v>56</v>
      </c>
      <c r="L16" s="101" t="n">
        <v>1</v>
      </c>
      <c r="M16" s="101"/>
      <c r="N16" s="102" t="n">
        <f aca="false">L16*2.5+M16</f>
        <v>2.5</v>
      </c>
      <c r="O16" s="103" t="s">
        <v>56</v>
      </c>
      <c r="P16" s="101" t="n">
        <v>2</v>
      </c>
      <c r="Q16" s="101"/>
      <c r="R16" s="102" t="n">
        <f aca="false">P16*2.5+Q16</f>
        <v>5</v>
      </c>
      <c r="S16" s="104"/>
      <c r="T16" s="105" t="n">
        <f aca="false">F16+J16+N16+R16</f>
        <v>18</v>
      </c>
      <c r="U16" s="106" t="n">
        <f aca="false">E16+I16+M16+Q16</f>
        <v>3.5</v>
      </c>
      <c r="V16" s="121" t="s">
        <v>57</v>
      </c>
      <c r="W16" s="107" t="n">
        <v>0</v>
      </c>
      <c r="X16" s="108" t="n">
        <f aca="false">T16+W16</f>
        <v>18</v>
      </c>
      <c r="Y16" s="125"/>
      <c r="Z16" s="130" t="n">
        <v>18</v>
      </c>
      <c r="AA16" s="119"/>
      <c r="AB16" s="127" t="n">
        <v>18</v>
      </c>
      <c r="AC16" s="131" t="n">
        <f aca="false">X16-AB16</f>
        <v>0</v>
      </c>
      <c r="AD16" s="114" t="n">
        <f aca="false">AB16-Y16-Z16-AA16</f>
        <v>0</v>
      </c>
      <c r="AE16" s="129"/>
      <c r="AF16" s="116"/>
    </row>
    <row r="17" s="98" customFormat="true" ht="20.1" hidden="false" customHeight="true" outlineLevel="0" collapsed="false">
      <c r="A17" s="99" t="s">
        <v>58</v>
      </c>
      <c r="B17" s="124" t="s">
        <v>55</v>
      </c>
      <c r="C17" s="101" t="n">
        <v>0</v>
      </c>
      <c r="D17" s="101"/>
      <c r="E17" s="101"/>
      <c r="F17" s="102" t="n">
        <f aca="false">C17*2+D17+E17</f>
        <v>0</v>
      </c>
      <c r="G17" s="103" t="s">
        <v>56</v>
      </c>
      <c r="H17" s="101" t="n">
        <v>6</v>
      </c>
      <c r="I17" s="101"/>
      <c r="J17" s="102" t="n">
        <f aca="false">H17*2.5+I17</f>
        <v>15</v>
      </c>
      <c r="K17" s="103" t="s">
        <v>56</v>
      </c>
      <c r="L17" s="101" t="n">
        <v>6</v>
      </c>
      <c r="M17" s="101"/>
      <c r="N17" s="102" t="n">
        <f aca="false">L17*2.5+M17</f>
        <v>15</v>
      </c>
      <c r="O17" s="103" t="s">
        <v>56</v>
      </c>
      <c r="P17" s="101" t="n">
        <v>5</v>
      </c>
      <c r="Q17" s="101"/>
      <c r="R17" s="102" t="n">
        <f aca="false">P17*2.5+Q17</f>
        <v>12.5</v>
      </c>
      <c r="S17" s="104"/>
      <c r="T17" s="105" t="n">
        <f aca="false">J17+N17+R17+S17</f>
        <v>42.5</v>
      </c>
      <c r="U17" s="106" t="n">
        <f aca="false">E17+I17+M17+Q17</f>
        <v>0</v>
      </c>
      <c r="V17" s="121"/>
      <c r="W17" s="107" t="n">
        <v>0</v>
      </c>
      <c r="X17" s="108" t="n">
        <f aca="false">T17+W17</f>
        <v>42.5</v>
      </c>
      <c r="Y17" s="132"/>
      <c r="Z17" s="110" t="n">
        <v>36</v>
      </c>
      <c r="AA17" s="111"/>
      <c r="AB17" s="127" t="n">
        <v>36</v>
      </c>
      <c r="AC17" s="133" t="n">
        <f aca="false">X17-AB17</f>
        <v>6.5</v>
      </c>
      <c r="AD17" s="114" t="n">
        <f aca="false">AB17-Y17-Z17-AA17</f>
        <v>0</v>
      </c>
      <c r="AE17" s="115"/>
      <c r="AF17" s="116"/>
    </row>
    <row r="18" s="98" customFormat="true" ht="20.1" hidden="false" customHeight="true" outlineLevel="0" collapsed="false">
      <c r="A18" s="99" t="s">
        <v>59</v>
      </c>
      <c r="B18" s="124" t="s">
        <v>55</v>
      </c>
      <c r="C18" s="101" t="n">
        <v>0</v>
      </c>
      <c r="D18" s="101"/>
      <c r="E18" s="101"/>
      <c r="F18" s="102" t="n">
        <f aca="false">C18*2+D18+E18</f>
        <v>0</v>
      </c>
      <c r="G18" s="103" t="s">
        <v>56</v>
      </c>
      <c r="H18" s="101" t="n">
        <v>0</v>
      </c>
      <c r="I18" s="101"/>
      <c r="J18" s="102" t="n">
        <f aca="false">H18*2.5+I18</f>
        <v>0</v>
      </c>
      <c r="K18" s="103" t="s">
        <v>56</v>
      </c>
      <c r="L18" s="101" t="n">
        <v>0</v>
      </c>
      <c r="M18" s="101"/>
      <c r="N18" s="102" t="n">
        <f aca="false">L18*2.5+M18</f>
        <v>0</v>
      </c>
      <c r="O18" s="103" t="s">
        <v>56</v>
      </c>
      <c r="P18" s="101" t="n">
        <v>0</v>
      </c>
      <c r="Q18" s="101"/>
      <c r="R18" s="102" t="n">
        <f aca="false">P18*2.5+Q18</f>
        <v>0</v>
      </c>
      <c r="S18" s="104"/>
      <c r="T18" s="105" t="n">
        <f aca="false">J18+N18+R18+S18</f>
        <v>0</v>
      </c>
      <c r="U18" s="106" t="n">
        <f aca="false">E18+I18+M18+Q18</f>
        <v>0</v>
      </c>
      <c r="V18" s="121"/>
      <c r="W18" s="107" t="n">
        <v>0</v>
      </c>
      <c r="X18" s="108" t="n">
        <f aca="false">T18+W18</f>
        <v>0</v>
      </c>
      <c r="Y18" s="109"/>
      <c r="Z18" s="110"/>
      <c r="AA18" s="111"/>
      <c r="AB18" s="112"/>
      <c r="AC18" s="134" t="n">
        <f aca="false">X18-AB18</f>
        <v>0</v>
      </c>
      <c r="AD18" s="114" t="n">
        <f aca="false">AB18-Y18-Z18-AA18</f>
        <v>0</v>
      </c>
      <c r="AE18" s="123"/>
      <c r="AF18" s="116"/>
    </row>
    <row r="19" s="98" customFormat="true" ht="20.1" hidden="false" customHeight="true" outlineLevel="0" collapsed="false">
      <c r="A19" s="99" t="s">
        <v>60</v>
      </c>
      <c r="B19" s="124" t="s">
        <v>55</v>
      </c>
      <c r="C19" s="101" t="n">
        <v>0</v>
      </c>
      <c r="D19" s="101"/>
      <c r="E19" s="101"/>
      <c r="F19" s="102" t="n">
        <f aca="false">C19*2+D19+E19</f>
        <v>0</v>
      </c>
      <c r="G19" s="103" t="s">
        <v>56</v>
      </c>
      <c r="H19" s="101" t="n">
        <v>0</v>
      </c>
      <c r="I19" s="101"/>
      <c r="J19" s="102" t="n">
        <f aca="false">H19*2.5+I19</f>
        <v>0</v>
      </c>
      <c r="K19" s="103" t="s">
        <v>56</v>
      </c>
      <c r="L19" s="101" t="n">
        <v>0</v>
      </c>
      <c r="M19" s="101"/>
      <c r="N19" s="102" t="n">
        <f aca="false">L19*2.5+M19</f>
        <v>0</v>
      </c>
      <c r="O19" s="103" t="s">
        <v>56</v>
      </c>
      <c r="P19" s="101" t="n">
        <v>0</v>
      </c>
      <c r="Q19" s="101"/>
      <c r="R19" s="102" t="n">
        <f aca="false">P19*2.5+Q19</f>
        <v>0</v>
      </c>
      <c r="S19" s="104"/>
      <c r="T19" s="105" t="n">
        <f aca="false">J19+N19+R19+S19</f>
        <v>0</v>
      </c>
      <c r="U19" s="106" t="n">
        <f aca="false">E19+I19+M19+Q19</f>
        <v>0</v>
      </c>
      <c r="V19" s="121"/>
      <c r="W19" s="107" t="n">
        <v>0</v>
      </c>
      <c r="X19" s="108" t="n">
        <f aca="false">T19+W19</f>
        <v>0</v>
      </c>
      <c r="Y19" s="132"/>
      <c r="Z19" s="110"/>
      <c r="AA19" s="111"/>
      <c r="AB19" s="127"/>
      <c r="AC19" s="131" t="n">
        <f aca="false">X19-AB19</f>
        <v>0</v>
      </c>
      <c r="AD19" s="114" t="n">
        <f aca="false">AB19-AA19-Z19-Y19</f>
        <v>0</v>
      </c>
      <c r="AE19" s="115"/>
      <c r="AF19" s="116"/>
    </row>
    <row r="20" s="98" customFormat="true" ht="20.1" hidden="false" customHeight="true" outlineLevel="0" collapsed="false">
      <c r="A20" s="99" t="s">
        <v>61</v>
      </c>
      <c r="B20" s="124" t="s">
        <v>55</v>
      </c>
      <c r="C20" s="101" t="n">
        <v>0</v>
      </c>
      <c r="D20" s="101"/>
      <c r="E20" s="101"/>
      <c r="F20" s="102" t="n">
        <f aca="false">C20*2+D20+E20</f>
        <v>0</v>
      </c>
      <c r="G20" s="103" t="s">
        <v>56</v>
      </c>
      <c r="H20" s="101" t="n">
        <v>0</v>
      </c>
      <c r="I20" s="101"/>
      <c r="J20" s="102" t="n">
        <f aca="false">H20*2.5+I20</f>
        <v>0</v>
      </c>
      <c r="K20" s="103" t="s">
        <v>56</v>
      </c>
      <c r="L20" s="101" t="n">
        <v>0</v>
      </c>
      <c r="M20" s="101"/>
      <c r="N20" s="102" t="n">
        <f aca="false">L20*2.5+M20</f>
        <v>0</v>
      </c>
      <c r="O20" s="103" t="s">
        <v>56</v>
      </c>
      <c r="P20" s="101" t="n">
        <v>0</v>
      </c>
      <c r="Q20" s="101"/>
      <c r="R20" s="102" t="n">
        <f aca="false">P20*2.5+Q20</f>
        <v>0</v>
      </c>
      <c r="S20" s="104"/>
      <c r="T20" s="105" t="n">
        <f aca="false">J20+N20+R20+S20</f>
        <v>0</v>
      </c>
      <c r="U20" s="106" t="n">
        <f aca="false">E20+I20+M20+Q20</f>
        <v>0</v>
      </c>
      <c r="V20" s="121"/>
      <c r="W20" s="107" t="n">
        <v>0</v>
      </c>
      <c r="X20" s="108" t="n">
        <f aca="false">T20+W20</f>
        <v>0</v>
      </c>
      <c r="Y20" s="132"/>
      <c r="Z20" s="110"/>
      <c r="AA20" s="111"/>
      <c r="AB20" s="127"/>
      <c r="AC20" s="131" t="n">
        <f aca="false">X20-AB20</f>
        <v>0</v>
      </c>
      <c r="AD20" s="114" t="n">
        <f aca="false">AB20-AA20-Z20-Y20</f>
        <v>0</v>
      </c>
      <c r="AE20" s="115"/>
      <c r="AF20" s="116"/>
    </row>
    <row r="21" s="98" customFormat="true" ht="20.1" hidden="false" customHeight="true" outlineLevel="0" collapsed="false">
      <c r="A21" s="99" t="s">
        <v>62</v>
      </c>
      <c r="B21" s="124" t="s">
        <v>46</v>
      </c>
      <c r="C21" s="101" t="n">
        <v>7</v>
      </c>
      <c r="D21" s="101"/>
      <c r="E21" s="101" t="n">
        <v>2</v>
      </c>
      <c r="F21" s="102" t="n">
        <f aca="false">C21*4.5+D21+E21</f>
        <v>33.5</v>
      </c>
      <c r="G21" s="103" t="s">
        <v>43</v>
      </c>
      <c r="H21" s="101" t="n">
        <v>6</v>
      </c>
      <c r="I21" s="101" t="n">
        <v>3</v>
      </c>
      <c r="J21" s="102" t="n">
        <f aca="false">H21*3.5+I21</f>
        <v>24</v>
      </c>
      <c r="K21" s="103" t="s">
        <v>43</v>
      </c>
      <c r="L21" s="101" t="n">
        <v>6</v>
      </c>
      <c r="M21" s="101" t="n">
        <v>2</v>
      </c>
      <c r="N21" s="102" t="n">
        <f aca="false">L21*3.5+M21</f>
        <v>23</v>
      </c>
      <c r="O21" s="103" t="s">
        <v>43</v>
      </c>
      <c r="P21" s="101" t="n">
        <v>5</v>
      </c>
      <c r="Q21" s="101" t="n">
        <v>2.5</v>
      </c>
      <c r="R21" s="102" t="n">
        <f aca="false">P21*3.5+Q21</f>
        <v>20</v>
      </c>
      <c r="S21" s="104"/>
      <c r="T21" s="105" t="n">
        <f aca="false">F21+J21+N21+R21+S21</f>
        <v>100.5</v>
      </c>
      <c r="U21" s="106" t="n">
        <f aca="false">E21+I21+M21+Q21</f>
        <v>9.5</v>
      </c>
      <c r="V21" s="121" t="s">
        <v>63</v>
      </c>
      <c r="W21" s="107" t="n">
        <v>0</v>
      </c>
      <c r="X21" s="108" t="n">
        <f aca="false">T21+W21</f>
        <v>100.5</v>
      </c>
      <c r="Y21" s="109"/>
      <c r="Z21" s="110" t="n">
        <v>88</v>
      </c>
      <c r="AA21" s="111"/>
      <c r="AB21" s="112" t="n">
        <v>88</v>
      </c>
      <c r="AC21" s="135" t="n">
        <f aca="false">X21-AB21</f>
        <v>12.5</v>
      </c>
      <c r="AD21" s="114" t="n">
        <f aca="false">AB21-Y21-Z21-AA21</f>
        <v>0</v>
      </c>
      <c r="AE21" s="123" t="n">
        <v>2.5</v>
      </c>
      <c r="AF21" s="116" t="s">
        <v>64</v>
      </c>
    </row>
    <row r="22" s="98" customFormat="true" ht="20.1" hidden="false" customHeight="true" outlineLevel="0" collapsed="false">
      <c r="A22" s="99" t="s">
        <v>65</v>
      </c>
      <c r="B22" s="136" t="n">
        <v>1.5</v>
      </c>
      <c r="C22" s="101" t="n">
        <v>7</v>
      </c>
      <c r="D22" s="101"/>
      <c r="E22" s="101" t="n">
        <v>3.5</v>
      </c>
      <c r="F22" s="102" t="n">
        <f aca="false">B22*C22+D22+E22</f>
        <v>14</v>
      </c>
      <c r="G22" s="103" t="s">
        <v>66</v>
      </c>
      <c r="H22" s="101" t="n">
        <v>6</v>
      </c>
      <c r="I22" s="101"/>
      <c r="J22" s="102" t="n">
        <f aca="false">H22*1.5+I22</f>
        <v>9</v>
      </c>
      <c r="K22" s="103" t="s">
        <v>66</v>
      </c>
      <c r="L22" s="101" t="n">
        <v>6</v>
      </c>
      <c r="M22" s="101"/>
      <c r="N22" s="102" t="n">
        <f aca="false">L22*1.5+M22</f>
        <v>9</v>
      </c>
      <c r="O22" s="103" t="s">
        <v>67</v>
      </c>
      <c r="P22" s="101" t="n">
        <v>5</v>
      </c>
      <c r="Q22" s="101" t="n">
        <v>2.5</v>
      </c>
      <c r="R22" s="102" t="n">
        <f aca="false">P22*1.5+Q22</f>
        <v>10</v>
      </c>
      <c r="S22" s="137" t="n">
        <v>2</v>
      </c>
      <c r="T22" s="105" t="n">
        <f aca="false">F22+J22+N22+R22+S22</f>
        <v>44</v>
      </c>
      <c r="U22" s="106" t="n">
        <f aca="false">E22+I22+M22+Q22</f>
        <v>6</v>
      </c>
      <c r="V22" s="87" t="s">
        <v>68</v>
      </c>
      <c r="W22" s="107" t="n">
        <v>0</v>
      </c>
      <c r="X22" s="108" t="n">
        <f aca="false">T22+W22</f>
        <v>44</v>
      </c>
      <c r="Y22" s="109"/>
      <c r="Z22" s="110" t="n">
        <v>36</v>
      </c>
      <c r="AA22" s="111"/>
      <c r="AB22" s="112" t="n">
        <v>36</v>
      </c>
      <c r="AC22" s="138" t="n">
        <f aca="false">X22-AB22</f>
        <v>8</v>
      </c>
      <c r="AD22" s="114" t="n">
        <f aca="false">AB22-Y22-Z22-AA22</f>
        <v>0</v>
      </c>
      <c r="AE22" s="115" t="n">
        <v>0.5</v>
      </c>
      <c r="AF22" s="116"/>
    </row>
    <row r="23" s="98" customFormat="true" ht="20.1" hidden="false" customHeight="true" outlineLevel="0" collapsed="false">
      <c r="A23" s="139" t="s">
        <v>69</v>
      </c>
      <c r="B23" s="136"/>
      <c r="C23" s="101"/>
      <c r="D23" s="101"/>
      <c r="E23" s="101"/>
      <c r="F23" s="102" t="n">
        <f aca="false">C23+D23+E23</f>
        <v>0</v>
      </c>
      <c r="G23" s="103" t="s">
        <v>66</v>
      </c>
      <c r="H23" s="101" t="n">
        <v>6</v>
      </c>
      <c r="I23" s="101"/>
      <c r="J23" s="102" t="n">
        <f aca="false">H23*1.5+I23</f>
        <v>9</v>
      </c>
      <c r="K23" s="103" t="s">
        <v>66</v>
      </c>
      <c r="L23" s="101" t="n">
        <v>6</v>
      </c>
      <c r="M23" s="101" t="n">
        <v>3</v>
      </c>
      <c r="N23" s="102" t="n">
        <f aca="false">L23*1.5+M23</f>
        <v>12</v>
      </c>
      <c r="O23" s="103" t="s">
        <v>66</v>
      </c>
      <c r="P23" s="101" t="n">
        <v>5</v>
      </c>
      <c r="Q23" s="101"/>
      <c r="R23" s="102" t="n">
        <f aca="false">P23*1.5+Q23</f>
        <v>7.5</v>
      </c>
      <c r="S23" s="137" t="n">
        <v>2</v>
      </c>
      <c r="T23" s="105" t="n">
        <f aca="false">F23+J23+N23+R23+S23</f>
        <v>30.5</v>
      </c>
      <c r="U23" s="106" t="n">
        <f aca="false">E23+I23+M23+Q23</f>
        <v>3</v>
      </c>
      <c r="V23" s="87" t="s">
        <v>70</v>
      </c>
      <c r="W23" s="107" t="n">
        <v>0</v>
      </c>
      <c r="X23" s="108" t="n">
        <f aca="false">T23+W23</f>
        <v>30.5</v>
      </c>
      <c r="Y23" s="109"/>
      <c r="Z23" s="110" t="n">
        <v>29</v>
      </c>
      <c r="AA23" s="111"/>
      <c r="AB23" s="112" t="n">
        <v>29</v>
      </c>
      <c r="AC23" s="140" t="n">
        <f aca="false">X23-AB23</f>
        <v>1.5</v>
      </c>
      <c r="AD23" s="114" t="n">
        <f aca="false">AB23-Y23-Z23-AA23</f>
        <v>0</v>
      </c>
      <c r="AE23" s="115"/>
      <c r="AF23" s="116" t="s">
        <v>71</v>
      </c>
    </row>
    <row r="24" s="98" customFormat="true" ht="23.25" hidden="false" customHeight="true" outlineLevel="0" collapsed="false">
      <c r="A24" s="141" t="s">
        <v>72</v>
      </c>
      <c r="B24" s="136" t="n">
        <v>2.5</v>
      </c>
      <c r="C24" s="101" t="n">
        <v>7</v>
      </c>
      <c r="D24" s="101"/>
      <c r="E24" s="101" t="n">
        <v>3.5</v>
      </c>
      <c r="F24" s="102" t="n">
        <f aca="false">B24*C24+D24+E24</f>
        <v>21</v>
      </c>
      <c r="G24" s="103" t="s">
        <v>66</v>
      </c>
      <c r="H24" s="101" t="n">
        <v>6</v>
      </c>
      <c r="I24" s="101"/>
      <c r="J24" s="102" t="n">
        <f aca="false">H24*1.5+I24</f>
        <v>9</v>
      </c>
      <c r="K24" s="103" t="s">
        <v>66</v>
      </c>
      <c r="L24" s="101" t="n">
        <v>6</v>
      </c>
      <c r="M24" s="101"/>
      <c r="N24" s="102" t="n">
        <f aca="false">L24*1.5+M24</f>
        <v>9</v>
      </c>
      <c r="O24" s="103" t="s">
        <v>66</v>
      </c>
      <c r="P24" s="101" t="n">
        <v>5</v>
      </c>
      <c r="Q24" s="101" t="n">
        <v>2.5</v>
      </c>
      <c r="R24" s="102" t="n">
        <f aca="false">P24*1.5+Q24</f>
        <v>10</v>
      </c>
      <c r="S24" s="104"/>
      <c r="T24" s="105" t="n">
        <f aca="false">F24+J24+N24+R24+S24</f>
        <v>49</v>
      </c>
      <c r="U24" s="106" t="n">
        <f aca="false">E24+I24+M24+Q24</f>
        <v>6</v>
      </c>
      <c r="V24" s="121" t="s">
        <v>52</v>
      </c>
      <c r="W24" s="107" t="n">
        <v>0</v>
      </c>
      <c r="X24" s="108" t="n">
        <f aca="false">T24+W24</f>
        <v>49</v>
      </c>
      <c r="Y24" s="109"/>
      <c r="Z24" s="110" t="n">
        <v>45</v>
      </c>
      <c r="AA24" s="111"/>
      <c r="AB24" s="112" t="n">
        <v>45</v>
      </c>
      <c r="AC24" s="142" t="n">
        <f aca="false">X24-AB24</f>
        <v>4</v>
      </c>
      <c r="AD24" s="114" t="n">
        <f aca="false">AB24-Y24-Z24-AA24</f>
        <v>0</v>
      </c>
      <c r="AE24" s="123" t="n">
        <v>2</v>
      </c>
      <c r="AF24" s="143" t="s">
        <v>73</v>
      </c>
    </row>
    <row r="25" s="98" customFormat="true" ht="20.1" hidden="false" customHeight="true" outlineLevel="0" collapsed="false">
      <c r="A25" s="141" t="s">
        <v>74</v>
      </c>
      <c r="B25" s="120" t="n">
        <v>1</v>
      </c>
      <c r="C25" s="101" t="n">
        <v>7</v>
      </c>
      <c r="D25" s="101"/>
      <c r="E25" s="101"/>
      <c r="F25" s="102" t="n">
        <f aca="false">B25*C25+D25+E25</f>
        <v>7</v>
      </c>
      <c r="G25" s="120" t="n">
        <v>1</v>
      </c>
      <c r="H25" s="101" t="n">
        <v>6</v>
      </c>
      <c r="I25" s="101"/>
      <c r="J25" s="102" t="n">
        <f aca="false">G25*H25+I25</f>
        <v>6</v>
      </c>
      <c r="K25" s="120" t="n">
        <v>1</v>
      </c>
      <c r="L25" s="101" t="n">
        <v>6</v>
      </c>
      <c r="M25" s="101"/>
      <c r="N25" s="102" t="n">
        <f aca="false">K25*L25+M25</f>
        <v>6</v>
      </c>
      <c r="O25" s="120" t="n">
        <v>1</v>
      </c>
      <c r="P25" s="101" t="n">
        <v>5</v>
      </c>
      <c r="Q25" s="101"/>
      <c r="R25" s="102" t="n">
        <f aca="false">O25*P25+Q25</f>
        <v>5</v>
      </c>
      <c r="S25" s="104"/>
      <c r="T25" s="105" t="n">
        <f aca="false">F25+J25+N25+R25+S25</f>
        <v>24</v>
      </c>
      <c r="U25" s="106" t="n">
        <f aca="false">E25+I25+M25+Q25</f>
        <v>0</v>
      </c>
      <c r="V25" s="121"/>
      <c r="W25" s="107" t="n">
        <v>0</v>
      </c>
      <c r="X25" s="108" t="n">
        <f aca="false">T25+W25</f>
        <v>24</v>
      </c>
      <c r="Y25" s="109"/>
      <c r="Z25" s="110" t="n">
        <v>18</v>
      </c>
      <c r="AA25" s="111"/>
      <c r="AB25" s="112" t="n">
        <v>18</v>
      </c>
      <c r="AC25" s="144" t="n">
        <f aca="false">X25-AB25</f>
        <v>6</v>
      </c>
      <c r="AD25" s="114" t="n">
        <f aca="false">AB25-Y25-Z25-AA25</f>
        <v>0</v>
      </c>
      <c r="AE25" s="123" t="n">
        <v>0.5</v>
      </c>
      <c r="AF25" s="116"/>
    </row>
    <row r="26" s="98" customFormat="true" ht="12.8" hidden="false" customHeight="false" outlineLevel="0" collapsed="false">
      <c r="A26" s="141" t="s">
        <v>75</v>
      </c>
      <c r="B26" s="120" t="n">
        <v>1</v>
      </c>
      <c r="C26" s="101" t="n">
        <v>7</v>
      </c>
      <c r="D26" s="101"/>
      <c r="E26" s="101"/>
      <c r="F26" s="102" t="n">
        <f aca="false">B26*C26+D26+E26</f>
        <v>7</v>
      </c>
      <c r="G26" s="120" t="n">
        <v>1</v>
      </c>
      <c r="H26" s="101" t="n">
        <v>6</v>
      </c>
      <c r="I26" s="101"/>
      <c r="J26" s="102" t="n">
        <f aca="false">G26*H26+I26</f>
        <v>6</v>
      </c>
      <c r="K26" s="120" t="n">
        <v>1</v>
      </c>
      <c r="L26" s="101" t="n">
        <v>6</v>
      </c>
      <c r="M26" s="101"/>
      <c r="N26" s="102" t="n">
        <f aca="false">K26*L26+M26</f>
        <v>6</v>
      </c>
      <c r="O26" s="120" t="n">
        <v>1</v>
      </c>
      <c r="P26" s="101" t="n">
        <v>5</v>
      </c>
      <c r="Q26" s="101"/>
      <c r="R26" s="102" t="n">
        <f aca="false">O26*P26+Q26</f>
        <v>5</v>
      </c>
      <c r="S26" s="137" t="n">
        <v>1</v>
      </c>
      <c r="T26" s="105" t="n">
        <f aca="false">F26+J26+N26+R26+S26</f>
        <v>25</v>
      </c>
      <c r="U26" s="106" t="n">
        <f aca="false">E26+I26+M26+Q26</f>
        <v>0</v>
      </c>
      <c r="V26" s="121" t="s">
        <v>76</v>
      </c>
      <c r="W26" s="107" t="n">
        <v>0</v>
      </c>
      <c r="X26" s="108" t="n">
        <f aca="false">T26+W26</f>
        <v>25</v>
      </c>
      <c r="Y26" s="109"/>
      <c r="Z26" s="110" t="n">
        <v>24.4</v>
      </c>
      <c r="AA26" s="111"/>
      <c r="AB26" s="112" t="n">
        <v>24.4</v>
      </c>
      <c r="AC26" s="142" t="n">
        <f aca="false">X26-AB26</f>
        <v>0.600000000000001</v>
      </c>
      <c r="AD26" s="114" t="n">
        <f aca="false">AB26-Y26-Z26-AA26</f>
        <v>0</v>
      </c>
      <c r="AE26" s="123"/>
      <c r="AF26" s="116" t="s">
        <v>77</v>
      </c>
    </row>
    <row r="27" s="98" customFormat="true" ht="22.5" hidden="false" customHeight="true" outlineLevel="0" collapsed="false">
      <c r="A27" s="145" t="s">
        <v>78</v>
      </c>
      <c r="B27" s="146" t="s">
        <v>47</v>
      </c>
      <c r="C27" s="147" t="n">
        <v>7</v>
      </c>
      <c r="D27" s="147"/>
      <c r="E27" s="147"/>
      <c r="F27" s="148" t="n">
        <f aca="false">C27*4+D27+E27</f>
        <v>28</v>
      </c>
      <c r="G27" s="149" t="s">
        <v>79</v>
      </c>
      <c r="H27" s="147" t="n">
        <v>6</v>
      </c>
      <c r="I27" s="147"/>
      <c r="J27" s="148" t="n">
        <f aca="false">H27*3+I27</f>
        <v>18</v>
      </c>
      <c r="K27" s="149" t="s">
        <v>79</v>
      </c>
      <c r="L27" s="147" t="n">
        <v>6</v>
      </c>
      <c r="M27" s="147"/>
      <c r="N27" s="148" t="n">
        <f aca="false">L27*3+M27</f>
        <v>18</v>
      </c>
      <c r="O27" s="149" t="s">
        <v>79</v>
      </c>
      <c r="P27" s="147" t="n">
        <v>5</v>
      </c>
      <c r="Q27" s="147"/>
      <c r="R27" s="148" t="n">
        <f aca="false">3*P27+Q27</f>
        <v>15</v>
      </c>
      <c r="S27" s="150" t="n">
        <v>12</v>
      </c>
      <c r="T27" s="151" t="n">
        <f aca="false">F27+J27+N27+R27+S27</f>
        <v>91</v>
      </c>
      <c r="U27" s="152" t="n">
        <f aca="false">E27+I27+M27+Q27</f>
        <v>0</v>
      </c>
      <c r="V27" s="153" t="s">
        <v>80</v>
      </c>
      <c r="W27" s="154" t="n">
        <v>0</v>
      </c>
      <c r="X27" s="155" t="n">
        <f aca="false">T27+W27</f>
        <v>91</v>
      </c>
      <c r="Y27" s="156"/>
      <c r="Z27" s="157" t="n">
        <v>80</v>
      </c>
      <c r="AA27" s="158"/>
      <c r="AB27" s="159" t="n">
        <v>80</v>
      </c>
      <c r="AC27" s="160" t="n">
        <f aca="false">X27-AB27</f>
        <v>11</v>
      </c>
      <c r="AD27" s="161" t="n">
        <f aca="false">AB27-Y27-Z27-AA27</f>
        <v>0</v>
      </c>
      <c r="AE27" s="162" t="n">
        <v>2</v>
      </c>
      <c r="AF27" s="163"/>
    </row>
    <row r="28" s="98" customFormat="true" ht="23.65" hidden="false" customHeight="false" outlineLevel="0" collapsed="false">
      <c r="A28" s="164" t="s">
        <v>81</v>
      </c>
      <c r="B28" s="165"/>
      <c r="C28" s="166" t="n">
        <f aca="false">SUM(C12:C27)</f>
        <v>64</v>
      </c>
      <c r="D28" s="166" t="n">
        <f aca="false">SUM(D12:D27)</f>
        <v>0</v>
      </c>
      <c r="E28" s="166" t="n">
        <f aca="false">SUM(E12:E27)</f>
        <v>14.5</v>
      </c>
      <c r="F28" s="167" t="n">
        <f aca="false">SUM(F12:F27)</f>
        <v>198.5</v>
      </c>
      <c r="G28" s="17"/>
      <c r="H28" s="166" t="n">
        <f aca="false">SUM(H12:H27)</f>
        <v>69</v>
      </c>
      <c r="I28" s="166" t="n">
        <f aca="false">SUM(I12:I27)</f>
        <v>12</v>
      </c>
      <c r="J28" s="167" t="n">
        <f aca="false">SUM(J12:J27)</f>
        <v>174</v>
      </c>
      <c r="K28" s="17"/>
      <c r="L28" s="166" t="n">
        <f aca="false">SUM(L12:L27)</f>
        <v>68</v>
      </c>
      <c r="M28" s="166" t="n">
        <f aca="false">SUM(M12:M27)</f>
        <v>5</v>
      </c>
      <c r="N28" s="167" t="n">
        <f aca="false">SUM(N12:N27)</f>
        <v>165.5</v>
      </c>
      <c r="O28" s="17"/>
      <c r="P28" s="166" t="n">
        <f aca="false">SUM(P12:P27)</f>
        <v>58</v>
      </c>
      <c r="Q28" s="166" t="n">
        <f aca="false">SUM(Q12:Q27)</f>
        <v>15</v>
      </c>
      <c r="R28" s="167" t="n">
        <f aca="false">SUM(R12:R27)</f>
        <v>152</v>
      </c>
      <c r="S28" s="167" t="n">
        <f aca="false">SUM(S12:S27)</f>
        <v>17</v>
      </c>
      <c r="T28" s="167" t="n">
        <f aca="false">SUM(T12:T27)</f>
        <v>707</v>
      </c>
      <c r="U28" s="168"/>
      <c r="V28" s="169"/>
      <c r="W28" s="170" t="n">
        <f aca="false">SUM(W12:W27)</f>
        <v>0</v>
      </c>
      <c r="X28" s="171" t="n">
        <f aca="false">SUM(X12:X27)</f>
        <v>707</v>
      </c>
      <c r="Y28" s="166" t="n">
        <f aca="false">SUM(Y12:Y27,Z12:Z27,AA12:AA27)</f>
        <v>628.8</v>
      </c>
      <c r="Z28" s="166"/>
      <c r="AA28" s="166"/>
      <c r="AB28" s="166" t="n">
        <f aca="false">SUM(AB12:AB27)</f>
        <v>628.8</v>
      </c>
      <c r="AC28" s="172" t="n">
        <f aca="false">SUM(AC12:AC27)</f>
        <v>78.2</v>
      </c>
      <c r="AD28" s="17"/>
      <c r="AE28" s="17" t="n">
        <v>1.5</v>
      </c>
      <c r="AF28" s="173" t="s">
        <v>82</v>
      </c>
    </row>
    <row r="29" s="98" customFormat="true" ht="18.75" hidden="false" customHeight="true" outlineLevel="0" collapsed="false">
      <c r="B29" s="165"/>
      <c r="C29" s="17"/>
      <c r="D29" s="17"/>
      <c r="E29" s="17"/>
      <c r="F29" s="17"/>
      <c r="G29" s="17"/>
      <c r="H29" s="17"/>
      <c r="I29" s="17"/>
      <c r="J29" s="174"/>
      <c r="K29" s="17"/>
      <c r="L29" s="17"/>
      <c r="M29" s="17"/>
      <c r="N29" s="174"/>
      <c r="O29" s="17"/>
      <c r="P29" s="17"/>
      <c r="Q29" s="17"/>
      <c r="R29" s="174"/>
      <c r="S29" s="172"/>
      <c r="T29" s="172"/>
      <c r="U29" s="172"/>
      <c r="V29" s="175"/>
      <c r="W29" s="176" t="s">
        <v>83</v>
      </c>
      <c r="X29" s="177" t="n">
        <v>6</v>
      </c>
      <c r="Y29" s="17"/>
      <c r="Z29" s="17"/>
      <c r="AA29" s="17"/>
      <c r="AB29" s="17"/>
      <c r="AC29" s="178" t="s">
        <v>84</v>
      </c>
      <c r="AD29" s="178"/>
      <c r="AE29" s="179" t="n">
        <f aca="false">(F3-(SUM(AE12:AE28)))</f>
        <v>0</v>
      </c>
    </row>
    <row r="30" s="98" customFormat="true" ht="24" hidden="false" customHeight="true" outlineLevel="0" collapsed="false">
      <c r="A30" s="1" t="s">
        <v>85</v>
      </c>
      <c r="B30" s="2"/>
      <c r="C30" s="1"/>
      <c r="D30" s="1"/>
      <c r="E30" s="1"/>
      <c r="F30" s="1"/>
      <c r="G30" s="2"/>
      <c r="H30" s="1"/>
      <c r="I30" s="1"/>
      <c r="J30" s="180"/>
      <c r="K30" s="4" t="s">
        <v>86</v>
      </c>
      <c r="L30" s="4"/>
      <c r="M30" s="4"/>
      <c r="N30" s="4"/>
      <c r="O30" s="181"/>
      <c r="P30" s="4"/>
      <c r="Q30" s="4"/>
      <c r="S30" s="181"/>
      <c r="V30" s="182"/>
      <c r="W30" s="175"/>
      <c r="X30" s="183"/>
      <c r="Y30" s="184"/>
      <c r="Z30" s="184"/>
      <c r="AA30" s="184"/>
      <c r="AB30" s="184"/>
      <c r="AC30" s="184"/>
      <c r="AD30" s="17"/>
      <c r="AE30" s="165"/>
    </row>
    <row r="31" s="49" customFormat="true" ht="15" hidden="false" customHeight="true" outlineLevel="0" collapsed="false">
      <c r="A31" s="1" t="s">
        <v>87</v>
      </c>
      <c r="B31" s="45"/>
      <c r="C31" s="48"/>
      <c r="D31" s="48"/>
      <c r="E31" s="48"/>
      <c r="F31" s="3"/>
      <c r="G31" s="45"/>
      <c r="H31" s="48"/>
      <c r="I31" s="48"/>
      <c r="J31" s="185"/>
      <c r="K31" s="4" t="s">
        <v>88</v>
      </c>
      <c r="L31" s="4"/>
      <c r="M31" s="4"/>
      <c r="N31" s="4"/>
      <c r="O31" s="181"/>
      <c r="P31" s="4"/>
      <c r="Q31" s="4"/>
      <c r="R31" s="4" t="s">
        <v>89</v>
      </c>
      <c r="S31" s="181"/>
      <c r="T31" s="3"/>
      <c r="U31" s="3"/>
      <c r="V31" s="3"/>
      <c r="W31" s="186"/>
      <c r="X31" s="187" t="n">
        <f aca="false">SUM(X12:X29)</f>
        <v>1420</v>
      </c>
      <c r="Y31" s="188" t="n">
        <f aca="false">SUM(Y12:Y27)</f>
        <v>0</v>
      </c>
      <c r="Z31" s="189" t="n">
        <f aca="false">SUM(Z12:Z27)</f>
        <v>628.8</v>
      </c>
      <c r="AA31" s="190" t="n">
        <f aca="false">SUM(AA12:AA27)</f>
        <v>0</v>
      </c>
      <c r="AB31" s="191" t="n">
        <f aca="false">SUM(AB12:AB27)</f>
        <v>628.8</v>
      </c>
      <c r="AC31" s="191" t="n">
        <f aca="false">SUM(AC12:AC27)</f>
        <v>78.2</v>
      </c>
      <c r="AD31" s="192" t="n">
        <f aca="false">SUM(AD12:AD27)</f>
        <v>0</v>
      </c>
      <c r="AE31" s="192" t="n">
        <f aca="false">SUM(AE12:AE28)</f>
        <v>9.5</v>
      </c>
      <c r="AF31" s="48"/>
    </row>
    <row r="32" s="49" customFormat="true" ht="15" hidden="false" customHeight="true" outlineLevel="0" collapsed="false">
      <c r="A32" s="1" t="s">
        <v>90</v>
      </c>
      <c r="B32" s="2"/>
      <c r="C32" s="1"/>
      <c r="D32" s="1"/>
      <c r="E32" s="1"/>
      <c r="F32" s="1"/>
      <c r="G32" s="2"/>
      <c r="H32" s="1"/>
      <c r="I32" s="1"/>
      <c r="J32" s="1"/>
      <c r="K32" s="2"/>
      <c r="L32" s="1"/>
      <c r="M32" s="1"/>
      <c r="N32" s="1"/>
      <c r="O32" s="1"/>
      <c r="P32" s="4"/>
      <c r="Q32" s="4"/>
      <c r="R32" s="1"/>
      <c r="S32" s="3"/>
      <c r="T32" s="3"/>
      <c r="U32" s="3"/>
      <c r="V32" s="3"/>
      <c r="W32" s="3"/>
      <c r="X32" s="3"/>
      <c r="Y32" s="45"/>
      <c r="AA32" s="45"/>
      <c r="AB32" s="45"/>
      <c r="AC32" s="46"/>
      <c r="AD32" s="48"/>
      <c r="AE32" s="45"/>
      <c r="AF32" s="48"/>
    </row>
    <row r="33" s="49" customFormat="true" ht="15" hidden="false" customHeight="true" outlineLevel="0" collapsed="false">
      <c r="A33" s="193"/>
      <c r="L33" s="4"/>
      <c r="M33" s="4"/>
      <c r="N33" s="4"/>
      <c r="P33" s="4"/>
      <c r="Q33" s="4"/>
      <c r="R33" s="1"/>
      <c r="S33" s="3"/>
      <c r="T33" s="33"/>
      <c r="U33" s="33"/>
      <c r="V33" s="3"/>
      <c r="W33" s="194" t="s">
        <v>5</v>
      </c>
      <c r="X33" s="195" t="n">
        <f aca="false">X34+Z34+AC34</f>
        <v>713</v>
      </c>
      <c r="Y33" s="196"/>
      <c r="Z33" s="196"/>
      <c r="AA33" s="196"/>
      <c r="AB33" s="196"/>
      <c r="AC33" s="196"/>
      <c r="AD33" s="197"/>
      <c r="AE33" s="198"/>
      <c r="AF33" s="48"/>
    </row>
    <row r="34" s="49" customFormat="true" ht="15" hidden="false" customHeight="true" outlineLevel="0" collapsed="false">
      <c r="A34" s="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3"/>
      <c r="W34" s="199" t="s">
        <v>3</v>
      </c>
      <c r="X34" s="200" t="n">
        <f aca="false">AB31</f>
        <v>628.8</v>
      </c>
      <c r="Y34" s="201" t="s">
        <v>4</v>
      </c>
      <c r="Z34" s="200" t="n">
        <f aca="false">AC31</f>
        <v>78.2</v>
      </c>
      <c r="AA34" s="202"/>
      <c r="AB34" s="203" t="s">
        <v>91</v>
      </c>
      <c r="AC34" s="200" t="n">
        <f aca="false">X29</f>
        <v>6</v>
      </c>
      <c r="AD34" s="204" t="s">
        <v>6</v>
      </c>
      <c r="AE34" s="205" t="n">
        <f aca="false">SUM(AE12:AE27,AE29)</f>
        <v>8</v>
      </c>
      <c r="AF34" s="206"/>
    </row>
    <row r="35" s="193" customFormat="true" ht="15" hidden="false" customHeight="true" outlineLevel="0" collapsed="false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3"/>
      <c r="Y35" s="46"/>
      <c r="Z35" s="49"/>
      <c r="AA35" s="49"/>
      <c r="AB35" s="207"/>
      <c r="AC35" s="46"/>
      <c r="AD35" s="49"/>
      <c r="AE35" s="46"/>
      <c r="AF35" s="208"/>
    </row>
    <row r="36" s="193" customFormat="true" ht="15" hidden="false" customHeight="true" outlineLevel="0" collapsed="false"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33"/>
      <c r="Z36" s="207"/>
      <c r="AB36" s="209"/>
      <c r="AC36" s="210"/>
      <c r="AD36" s="210"/>
      <c r="AE36" s="210"/>
      <c r="AF36" s="211"/>
      <c r="AG36" s="3"/>
    </row>
    <row r="37" s="193" customFormat="true" ht="15" hidden="false" customHeight="true" outlineLevel="0" collapsed="false">
      <c r="A37" s="1"/>
      <c r="B37" s="212"/>
      <c r="C37" s="4"/>
      <c r="D37" s="4"/>
      <c r="E37" s="4"/>
      <c r="F37" s="4"/>
      <c r="G37" s="181"/>
      <c r="H37" s="4"/>
      <c r="I37" s="4"/>
      <c r="J37" s="4"/>
      <c r="K37" s="4"/>
      <c r="L37" s="4"/>
      <c r="M37" s="4"/>
      <c r="N37" s="4"/>
      <c r="O37" s="4"/>
      <c r="P37" s="4"/>
      <c r="Q37" s="4"/>
      <c r="R37" s="213"/>
      <c r="S37" s="213"/>
      <c r="T37" s="1"/>
      <c r="U37" s="1"/>
      <c r="V37" s="33"/>
      <c r="W37" s="33"/>
      <c r="X37" s="214"/>
      <c r="Y37" s="215"/>
      <c r="Z37" s="216"/>
      <c r="AA37" s="217"/>
      <c r="AB37" s="209"/>
      <c r="AC37" s="218"/>
      <c r="AD37" s="219"/>
      <c r="AE37" s="219"/>
      <c r="AG37" s="3"/>
    </row>
    <row r="38" s="193" customFormat="true" ht="15" hidden="false" customHeight="true" outlineLevel="0" collapsed="false">
      <c r="A38" s="1"/>
      <c r="B38" s="212"/>
      <c r="C38" s="4"/>
      <c r="D38" s="4"/>
      <c r="E38" s="4"/>
      <c r="F38" s="4"/>
      <c r="G38" s="181"/>
      <c r="H38" s="4"/>
      <c r="I38" s="4"/>
      <c r="J38" s="4"/>
      <c r="K38" s="181"/>
      <c r="L38" s="4"/>
      <c r="M38" s="4"/>
      <c r="N38" s="4"/>
      <c r="O38" s="4"/>
      <c r="P38" s="4"/>
      <c r="Q38" s="4"/>
      <c r="R38" s="213"/>
      <c r="S38" s="213"/>
      <c r="T38" s="1"/>
      <c r="U38" s="1"/>
      <c r="V38" s="33"/>
      <c r="W38" s="33"/>
      <c r="X38" s="33"/>
      <c r="Y38" s="220"/>
      <c r="Z38" s="221"/>
      <c r="AB38" s="209"/>
      <c r="AC38" s="220"/>
      <c r="AD38" s="220"/>
      <c r="AE38" s="222"/>
      <c r="AG38" s="3"/>
    </row>
    <row r="39" s="4" customFormat="true" ht="15" hidden="false" customHeight="true" outlineLevel="0" collapsed="false">
      <c r="A39" s="223"/>
      <c r="B39" s="212"/>
      <c r="G39" s="181"/>
      <c r="R39" s="213"/>
      <c r="S39" s="213"/>
      <c r="T39" s="1"/>
      <c r="U39" s="1"/>
      <c r="V39" s="224"/>
      <c r="W39" s="33"/>
      <c r="X39" s="220"/>
      <c r="Y39" s="193"/>
      <c r="Z39" s="221"/>
      <c r="AA39" s="220"/>
      <c r="AB39" s="209"/>
      <c r="AC39" s="220"/>
      <c r="AD39" s="220"/>
      <c r="AE39" s="222"/>
      <c r="AF39" s="193"/>
      <c r="AG39" s="1"/>
    </row>
    <row r="40" customFormat="false" ht="15" hidden="false" customHeight="true" outlineLevel="0" collapsed="false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7"/>
      <c r="S40" s="228"/>
      <c r="T40" s="165"/>
      <c r="U40" s="165"/>
      <c r="V40" s="229"/>
      <c r="W40" s="224"/>
      <c r="X40" s="230"/>
      <c r="Y40" s="220"/>
      <c r="Z40" s="4"/>
      <c r="AC40" s="231"/>
      <c r="AD40" s="220"/>
      <c r="AE40" s="222"/>
      <c r="AF40" s="4"/>
    </row>
    <row r="41" s="4" customFormat="true" ht="15" hidden="false" customHeight="true" outlineLevel="0" collapsed="false">
      <c r="A41" s="232"/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33"/>
      <c r="S41" s="228"/>
      <c r="T41" s="213"/>
      <c r="U41" s="213"/>
      <c r="V41" s="1"/>
      <c r="W41" s="229"/>
      <c r="X41" s="234"/>
      <c r="Y41" s="234"/>
      <c r="Z41" s="223"/>
      <c r="AB41" s="172"/>
      <c r="AE41" s="181"/>
      <c r="AG41" s="1"/>
    </row>
    <row r="42" s="4" customFormat="true" ht="15" hidden="false" customHeight="true" outlineLevel="0" collapsed="false">
      <c r="A42" s="223"/>
      <c r="S42" s="1"/>
      <c r="T42" s="213"/>
      <c r="U42" s="213"/>
      <c r="V42" s="1"/>
      <c r="W42" s="1"/>
      <c r="X42" s="234"/>
      <c r="Y42" s="234"/>
      <c r="AA42" s="1"/>
      <c r="AB42" s="2"/>
      <c r="AE42" s="181"/>
      <c r="AG42" s="1"/>
    </row>
    <row r="43" customFormat="false" ht="15" hidden="false" customHeight="true" outlineLevel="0" collapsed="false">
      <c r="B43" s="1"/>
      <c r="G43" s="1"/>
      <c r="T43" s="213"/>
      <c r="U43" s="213"/>
      <c r="V43" s="213"/>
      <c r="W43" s="1"/>
      <c r="X43" s="4"/>
      <c r="Y43" s="4"/>
      <c r="Z43" s="231"/>
      <c r="AA43" s="235"/>
      <c r="AB43" s="181"/>
      <c r="AC43" s="4"/>
      <c r="AD43" s="236"/>
      <c r="AE43" s="231"/>
      <c r="AF43" s="4"/>
    </row>
    <row r="44" customFormat="false" ht="15" hidden="false" customHeight="true" outlineLevel="0" collapsed="false">
      <c r="B44" s="1"/>
      <c r="G44" s="1"/>
      <c r="T44" s="213"/>
      <c r="U44" s="213"/>
      <c r="V44" s="213"/>
      <c r="W44" s="213"/>
      <c r="Z44" s="223"/>
      <c r="AA44" s="237"/>
      <c r="AB44" s="231"/>
      <c r="AC44" s="4"/>
      <c r="AD44" s="4"/>
      <c r="AE44" s="181"/>
      <c r="AF44" s="193"/>
    </row>
    <row r="45" s="1" customFormat="true" ht="15" hidden="false" customHeight="true" outlineLevel="0" collapsed="false">
      <c r="F45" s="3"/>
      <c r="J45" s="3"/>
      <c r="K45" s="2"/>
      <c r="N45" s="3"/>
      <c r="R45" s="3"/>
      <c r="T45" s="213"/>
      <c r="U45" s="213"/>
      <c r="V45" s="213"/>
      <c r="W45" s="213"/>
      <c r="X45" s="213"/>
      <c r="Y45" s="193"/>
      <c r="Z45" s="4"/>
      <c r="AA45" s="220"/>
      <c r="AB45" s="181"/>
      <c r="AC45" s="4"/>
      <c r="AD45" s="4"/>
      <c r="AE45" s="181"/>
      <c r="AF45" s="193"/>
    </row>
    <row r="46" s="1" customFormat="true" ht="15" hidden="false" customHeight="true" outlineLevel="0" collapsed="false">
      <c r="F46" s="3"/>
      <c r="J46" s="3"/>
      <c r="K46" s="2"/>
      <c r="N46" s="3"/>
      <c r="R46" s="3"/>
      <c r="T46" s="213"/>
      <c r="U46" s="213"/>
      <c r="V46" s="213"/>
      <c r="W46" s="213"/>
      <c r="X46" s="213"/>
      <c r="Y46" s="193"/>
      <c r="Z46" s="4"/>
      <c r="AA46" s="235"/>
      <c r="AB46" s="181"/>
      <c r="AC46" s="220"/>
      <c r="AD46" s="4"/>
      <c r="AE46" s="181"/>
    </row>
    <row r="47" s="1" customFormat="true" ht="15" hidden="false" customHeight="true" outlineLevel="0" collapsed="false">
      <c r="F47" s="3"/>
      <c r="J47" s="3"/>
      <c r="K47" s="2"/>
      <c r="N47" s="3"/>
      <c r="R47" s="3"/>
      <c r="T47" s="3"/>
      <c r="U47" s="3"/>
      <c r="V47" s="213"/>
      <c r="W47" s="213"/>
      <c r="X47" s="213"/>
      <c r="Y47" s="193"/>
      <c r="Z47" s="4"/>
      <c r="AA47" s="4"/>
      <c r="AB47" s="181"/>
      <c r="AC47" s="238"/>
      <c r="AE47" s="2"/>
    </row>
    <row r="48" s="1" customFormat="true" ht="15" hidden="false" customHeight="true" outlineLevel="0" collapsed="false">
      <c r="F48" s="3"/>
      <c r="J48" s="3"/>
      <c r="K48" s="2"/>
      <c r="N48" s="3"/>
      <c r="R48" s="3"/>
      <c r="T48" s="3"/>
      <c r="U48" s="3"/>
      <c r="V48" s="213"/>
      <c r="W48" s="213"/>
      <c r="X48" s="213"/>
      <c r="Y48" s="3"/>
      <c r="AB48" s="2"/>
      <c r="AE48" s="2"/>
    </row>
    <row r="49" s="1" customFormat="true" ht="15" hidden="false" customHeight="true" outlineLevel="0" collapsed="false">
      <c r="F49" s="3"/>
      <c r="J49" s="3"/>
      <c r="K49" s="2"/>
      <c r="N49" s="3"/>
      <c r="R49" s="3"/>
      <c r="T49" s="3"/>
      <c r="U49" s="3"/>
      <c r="V49" s="213"/>
      <c r="W49" s="213"/>
      <c r="X49" s="3"/>
      <c r="AB49" s="2"/>
      <c r="AE49" s="2"/>
    </row>
    <row r="50" s="1" customFormat="true" ht="13.15" hidden="false" customHeight="false" outlineLevel="0" collapsed="false">
      <c r="F50" s="3"/>
      <c r="J50" s="3"/>
      <c r="K50" s="2"/>
      <c r="N50" s="3"/>
      <c r="R50" s="3"/>
      <c r="T50" s="3"/>
      <c r="U50" s="3"/>
      <c r="V50" s="3"/>
      <c r="W50" s="213"/>
      <c r="X50" s="3"/>
      <c r="AB50" s="2"/>
      <c r="AE50" s="2"/>
    </row>
    <row r="51" s="1" customFormat="true" ht="13.15" hidden="false" customHeight="false" outlineLevel="0" collapsed="false">
      <c r="F51" s="3"/>
      <c r="J51" s="3"/>
      <c r="K51" s="2"/>
      <c r="N51" s="3"/>
      <c r="R51" s="3"/>
      <c r="T51" s="3"/>
      <c r="U51" s="3"/>
      <c r="V51" s="3"/>
      <c r="W51" s="3"/>
      <c r="X51" s="3"/>
      <c r="AB51" s="2"/>
      <c r="AE51" s="2"/>
    </row>
    <row r="52" s="1" customFormat="true" ht="13.15" hidden="false" customHeight="false" outlineLevel="0" collapsed="false">
      <c r="F52" s="3"/>
      <c r="J52" s="3"/>
      <c r="K52" s="2"/>
      <c r="N52" s="3"/>
      <c r="R52" s="3"/>
      <c r="T52" s="3"/>
      <c r="U52" s="3"/>
      <c r="V52" s="3"/>
      <c r="W52" s="3"/>
      <c r="X52" s="3"/>
      <c r="AB52" s="2"/>
      <c r="AE52" s="2"/>
    </row>
    <row r="53" s="1" customFormat="true" ht="13.15" hidden="false" customHeight="false" outlineLevel="0" collapsed="false">
      <c r="F53" s="3"/>
      <c r="J53" s="3"/>
      <c r="K53" s="2"/>
      <c r="N53" s="3"/>
      <c r="R53" s="3"/>
      <c r="T53" s="3"/>
      <c r="U53" s="3"/>
      <c r="V53" s="3"/>
      <c r="W53" s="3"/>
      <c r="X53" s="3"/>
      <c r="AB53" s="2"/>
      <c r="AE53" s="2"/>
    </row>
    <row r="54" s="1" customFormat="true" ht="13.15" hidden="false" customHeight="false" outlineLevel="0" collapsed="false">
      <c r="F54" s="3"/>
      <c r="J54" s="3"/>
      <c r="K54" s="2"/>
      <c r="N54" s="3"/>
      <c r="R54" s="3"/>
      <c r="T54" s="3"/>
      <c r="U54" s="3"/>
      <c r="V54" s="3"/>
      <c r="W54" s="3"/>
      <c r="X54" s="3"/>
      <c r="AB54" s="2"/>
      <c r="AE54" s="2"/>
    </row>
    <row r="55" s="1" customFormat="true" ht="13.15" hidden="false" customHeight="false" outlineLevel="0" collapsed="false">
      <c r="F55" s="3"/>
      <c r="J55" s="3"/>
      <c r="K55" s="2"/>
      <c r="N55" s="3"/>
      <c r="R55" s="3"/>
      <c r="T55" s="3"/>
      <c r="U55" s="3"/>
      <c r="V55" s="3"/>
      <c r="W55" s="3"/>
      <c r="X55" s="3"/>
      <c r="AB55" s="2"/>
      <c r="AE55" s="2"/>
    </row>
    <row r="56" s="1" customFormat="true" ht="13.15" hidden="false" customHeight="false" outlineLevel="0" collapsed="false">
      <c r="F56" s="3"/>
      <c r="J56" s="3"/>
      <c r="K56" s="2"/>
      <c r="N56" s="3"/>
      <c r="R56" s="3"/>
      <c r="T56" s="3"/>
      <c r="U56" s="3"/>
      <c r="V56" s="3"/>
      <c r="W56" s="3"/>
      <c r="X56" s="3"/>
      <c r="AB56" s="2"/>
      <c r="AE56" s="2"/>
    </row>
    <row r="57" s="1" customFormat="true" ht="13.15" hidden="false" customHeight="false" outlineLevel="0" collapsed="false">
      <c r="B57" s="2"/>
      <c r="F57" s="3"/>
      <c r="G57" s="2"/>
      <c r="J57" s="3"/>
      <c r="K57" s="2"/>
      <c r="N57" s="3"/>
      <c r="R57" s="3"/>
      <c r="T57" s="3"/>
      <c r="U57" s="3"/>
      <c r="V57" s="3"/>
      <c r="W57" s="3"/>
      <c r="X57" s="3"/>
      <c r="AB57" s="2"/>
      <c r="AE57" s="2"/>
    </row>
    <row r="58" s="1" customFormat="true" ht="13.15" hidden="false" customHeight="false" outlineLevel="0" collapsed="false">
      <c r="B58" s="2"/>
      <c r="F58" s="3"/>
      <c r="G58" s="2"/>
      <c r="J58" s="3"/>
      <c r="K58" s="2"/>
      <c r="N58" s="3"/>
      <c r="R58" s="3"/>
      <c r="T58" s="3"/>
      <c r="U58" s="3"/>
      <c r="V58" s="3"/>
      <c r="W58" s="3"/>
      <c r="X58" s="3"/>
      <c r="AB58" s="2"/>
      <c r="AE58" s="2"/>
    </row>
    <row r="59" s="1" customFormat="true" ht="13.15" hidden="false" customHeight="false" outlineLevel="0" collapsed="false">
      <c r="B59" s="2"/>
      <c r="F59" s="3"/>
      <c r="G59" s="2"/>
      <c r="J59" s="3"/>
      <c r="K59" s="2"/>
      <c r="N59" s="3"/>
      <c r="R59" s="3"/>
      <c r="T59" s="3"/>
      <c r="U59" s="3"/>
      <c r="V59" s="3"/>
      <c r="W59" s="3"/>
      <c r="X59" s="3"/>
      <c r="AB59" s="2"/>
      <c r="AE59" s="2"/>
    </row>
  </sheetData>
  <mergeCells count="51">
    <mergeCell ref="G2:J2"/>
    <mergeCell ref="L2:N2"/>
    <mergeCell ref="G3:J3"/>
    <mergeCell ref="L3:N3"/>
    <mergeCell ref="B4:N4"/>
    <mergeCell ref="B5:F6"/>
    <mergeCell ref="G5:J6"/>
    <mergeCell ref="K5:N6"/>
    <mergeCell ref="O5:R6"/>
    <mergeCell ref="S5:S11"/>
    <mergeCell ref="T5:T11"/>
    <mergeCell ref="U5:W7"/>
    <mergeCell ref="X5:X11"/>
    <mergeCell ref="Y5:AA5"/>
    <mergeCell ref="AB5:AC7"/>
    <mergeCell ref="AD5:AD11"/>
    <mergeCell ref="AE5:AE11"/>
    <mergeCell ref="AF5:AF11"/>
    <mergeCell ref="Y6:AA6"/>
    <mergeCell ref="B7:C7"/>
    <mergeCell ref="D7:D11"/>
    <mergeCell ref="E7:E11"/>
    <mergeCell ref="F7:F11"/>
    <mergeCell ref="G7:H7"/>
    <mergeCell ref="I7:I11"/>
    <mergeCell ref="J7:J11"/>
    <mergeCell ref="K7:L7"/>
    <mergeCell ref="M7:M11"/>
    <mergeCell ref="N7:N11"/>
    <mergeCell ref="O7:P7"/>
    <mergeCell ref="Q7:Q11"/>
    <mergeCell ref="R7:R11"/>
    <mergeCell ref="Y7:AA9"/>
    <mergeCell ref="B8:C8"/>
    <mergeCell ref="G8:H8"/>
    <mergeCell ref="K8:L8"/>
    <mergeCell ref="O8:P8"/>
    <mergeCell ref="U8:U11"/>
    <mergeCell ref="V8:V11"/>
    <mergeCell ref="W8:W11"/>
    <mergeCell ref="AB8:AC9"/>
    <mergeCell ref="B9:C9"/>
    <mergeCell ref="G9:H9"/>
    <mergeCell ref="K9:L9"/>
    <mergeCell ref="O9:P9"/>
    <mergeCell ref="A10:A11"/>
    <mergeCell ref="Y28:AA28"/>
    <mergeCell ref="AC29:AD29"/>
    <mergeCell ref="B34:U34"/>
    <mergeCell ref="B35:U35"/>
    <mergeCell ref="B36:U36"/>
  </mergeCells>
  <printOptions headings="false" gridLines="false" gridLinesSet="true" horizontalCentered="false" verticalCentered="false"/>
  <pageMargins left="0.236111111111111" right="0.196527777777778" top="0.275694444444444" bottom="0.196527777777778" header="0.157638888888889" footer="0.196527777777778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&amp;RDSDEN 28
DPM BUREAU 2ND DEGRE
           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2018-01-09T11:24:19Z</dcterms:created>
  <dc:creator>IA28</dc:creator>
  <dc:description/>
  <dc:language>fr-FR</dc:language>
  <cp:lastModifiedBy/>
  <cp:lastPrinted>2018-01-19T15:35:49Z</cp:lastPrinted>
  <dcterms:modified xsi:type="dcterms:W3CDTF">2023-01-10T22:00:01Z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